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49E19N\Desktop\"/>
    </mc:Choice>
  </mc:AlternateContent>
  <bookViews>
    <workbookView xWindow="0" yWindow="0" windowWidth="14325" windowHeight="10335" activeTab="3"/>
  </bookViews>
  <sheets>
    <sheet name="A remplir" sheetId="1" r:id="rId1"/>
    <sheet name="Semaine 1 " sheetId="2" r:id="rId2"/>
    <sheet name="Semaine 2" sheetId="3" r:id="rId3"/>
    <sheet name="Semaine 3" sheetId="4" r:id="rId4"/>
    <sheet name="Semaine 4 " sheetId="5" r:id="rId5"/>
    <sheet name="Semaine 5" sheetId="6" r:id="rId6"/>
    <sheet name="Semaine 6" sheetId="7" r:id="rId7"/>
  </sheets>
  <calcPr calcId="152511"/>
</workbook>
</file>

<file path=xl/calcChain.xml><?xml version="1.0" encoding="utf-8"?>
<calcChain xmlns="http://schemas.openxmlformats.org/spreadsheetml/2006/main">
  <c r="B13" i="7" l="1"/>
  <c r="D13" i="7" s="1"/>
  <c r="B12" i="7"/>
  <c r="D12" i="7" s="1"/>
  <c r="B11" i="7"/>
  <c r="D11" i="7" s="1"/>
  <c r="C21" i="6"/>
  <c r="A15" i="6"/>
  <c r="A14" i="6"/>
  <c r="A13" i="6"/>
  <c r="C12" i="6"/>
  <c r="G6" i="6"/>
  <c r="E6" i="6"/>
  <c r="C6" i="6"/>
  <c r="C5" i="6"/>
  <c r="A3" i="6"/>
  <c r="A10" i="6" s="1"/>
  <c r="A19" i="6" s="1"/>
  <c r="A31" i="5"/>
  <c r="A30" i="5"/>
  <c r="A29" i="5"/>
  <c r="G28" i="5"/>
  <c r="E28" i="5"/>
  <c r="C28" i="5"/>
  <c r="E22" i="5"/>
  <c r="C22" i="5"/>
  <c r="E21" i="5"/>
  <c r="C21" i="5"/>
  <c r="A15" i="5"/>
  <c r="A14" i="5"/>
  <c r="A13" i="5"/>
  <c r="G12" i="5"/>
  <c r="E12" i="5"/>
  <c r="C12" i="5"/>
  <c r="G5" i="5"/>
  <c r="E5" i="5"/>
  <c r="C5" i="5"/>
  <c r="A3" i="5"/>
  <c r="A10" i="5" s="1"/>
  <c r="A19" i="5" s="1"/>
  <c r="A26" i="5" s="1"/>
  <c r="A28" i="4"/>
  <c r="A27" i="4"/>
  <c r="A26" i="4"/>
  <c r="E25" i="4"/>
  <c r="C19" i="4"/>
  <c r="A14" i="4"/>
  <c r="A13" i="4"/>
  <c r="A12" i="4"/>
  <c r="G11" i="4"/>
  <c r="G25" i="4" s="1"/>
  <c r="E11" i="4"/>
  <c r="C11" i="4"/>
  <c r="C25" i="4" s="1"/>
  <c r="E6" i="4"/>
  <c r="C6" i="4"/>
  <c r="G5" i="4"/>
  <c r="E5" i="4"/>
  <c r="C5" i="4"/>
  <c r="A3" i="4"/>
  <c r="A9" i="4" s="1"/>
  <c r="A48" i="3"/>
  <c r="A47" i="3"/>
  <c r="A46" i="3"/>
  <c r="C45" i="3"/>
  <c r="A43" i="3"/>
  <c r="A39" i="3"/>
  <c r="A38" i="3"/>
  <c r="A37" i="3"/>
  <c r="G36" i="3"/>
  <c r="E36" i="3"/>
  <c r="C36" i="3"/>
  <c r="A34" i="3"/>
  <c r="C24" i="3"/>
  <c r="A22" i="3"/>
  <c r="A18" i="3"/>
  <c r="A17" i="3"/>
  <c r="A16" i="3"/>
  <c r="G15" i="3"/>
  <c r="E15" i="3"/>
  <c r="C15" i="3"/>
  <c r="A13" i="3"/>
  <c r="C5" i="3"/>
  <c r="A3" i="3"/>
  <c r="A40" i="2"/>
  <c r="A39" i="2"/>
  <c r="A38" i="2"/>
  <c r="C37" i="2"/>
  <c r="A35" i="2"/>
  <c r="E31" i="2"/>
  <c r="C31" i="2"/>
  <c r="E30" i="2"/>
  <c r="G30" i="2" s="1"/>
  <c r="I30" i="2" s="1"/>
  <c r="C30" i="2"/>
  <c r="A28" i="2"/>
  <c r="A24" i="2"/>
  <c r="A23" i="2"/>
  <c r="A22" i="2"/>
  <c r="I21" i="2"/>
  <c r="G21" i="2"/>
  <c r="E21" i="2"/>
  <c r="C21" i="2"/>
  <c r="A19" i="2"/>
  <c r="A15" i="2"/>
  <c r="A14" i="2"/>
  <c r="A13" i="2"/>
  <c r="I12" i="2"/>
  <c r="G12" i="2"/>
  <c r="E12" i="2"/>
  <c r="C12" i="2"/>
  <c r="A10" i="2"/>
  <c r="C6" i="2"/>
  <c r="E6" i="2" s="1"/>
  <c r="C5" i="2"/>
  <c r="E5" i="2" s="1"/>
  <c r="G5" i="2" s="1"/>
  <c r="I5" i="2" s="1"/>
  <c r="A3" i="2"/>
  <c r="C14" i="1"/>
  <c r="C13" i="1"/>
  <c r="C12" i="1"/>
  <c r="A23" i="4" l="1"/>
  <c r="A17" i="4"/>
</calcChain>
</file>

<file path=xl/sharedStrings.xml><?xml version="1.0" encoding="utf-8"?>
<sst xmlns="http://schemas.openxmlformats.org/spreadsheetml/2006/main" count="569" uniqueCount="91">
  <si>
    <t>Candito 6 Week Strength Program</t>
  </si>
  <si>
    <t>Options</t>
  </si>
  <si>
    <t>Weight</t>
  </si>
  <si>
    <t>Upper Back #1 (Horizontal pull)</t>
  </si>
  <si>
    <t>Shoulders</t>
  </si>
  <si>
    <t>Upper Back #2 (vertical pull)</t>
  </si>
  <si>
    <t>kg</t>
  </si>
  <si>
    <t>Dumbbell Row</t>
  </si>
  <si>
    <t>Seated Dumbbell OHP</t>
  </si>
  <si>
    <t>Weighted Pull-up</t>
  </si>
  <si>
    <t>lb</t>
  </si>
  <si>
    <t>Barbell Row</t>
  </si>
  <si>
    <t>Standing Dumbbell OHP</t>
  </si>
  <si>
    <t>Weighted Chin-up</t>
  </si>
  <si>
    <t>Machine Row</t>
  </si>
  <si>
    <t>Military Press</t>
  </si>
  <si>
    <t>Lat Pulldown</t>
  </si>
  <si>
    <t>Date</t>
  </si>
  <si>
    <t>Lateral Dumbell Raise</t>
  </si>
  <si>
    <t>Bench Press</t>
  </si>
  <si>
    <t>Squat</t>
  </si>
  <si>
    <t>Deadlift</t>
  </si>
  <si>
    <t>Set 1</t>
  </si>
  <si>
    <t>Set 2</t>
  </si>
  <si>
    <t>Set 3</t>
  </si>
  <si>
    <t>Set 4</t>
  </si>
  <si>
    <t>x6</t>
  </si>
  <si>
    <t>Optional Exercise 1</t>
  </si>
  <si>
    <t>Optional Exercise 2</t>
  </si>
  <si>
    <t>x10</t>
  </si>
  <si>
    <t>x8</t>
  </si>
  <si>
    <t>x12</t>
  </si>
  <si>
    <t>x8-12</t>
  </si>
  <si>
    <t>xMR</t>
  </si>
  <si>
    <t>xMR10</t>
  </si>
  <si>
    <t>Deadlift Variation</t>
  </si>
  <si>
    <t>x6-8</t>
  </si>
  <si>
    <t>Back Off Squats - Reduce weight by 10 lbs or 5 kg if using kg plates.  Then proceed with the following:</t>
  </si>
  <si>
    <t>Week 3 - Linear Max OT Phase</t>
  </si>
  <si>
    <t>x4-6</t>
  </si>
  <si>
    <t>x3-6</t>
  </si>
  <si>
    <t>Week 4 - Heavy Weight Acclimation</t>
  </si>
  <si>
    <t>x3</t>
  </si>
  <si>
    <t>x1-2</t>
  </si>
  <si>
    <t>x2-4</t>
  </si>
  <si>
    <t>Week 5 - High Intensity Strength</t>
  </si>
  <si>
    <t>x1-4</t>
  </si>
  <si>
    <t>x4</t>
  </si>
  <si>
    <t>x2</t>
  </si>
  <si>
    <t>Optional Lower Body</t>
  </si>
  <si>
    <t>Devéloppé couché</t>
  </si>
  <si>
    <t>Ancien 1RM</t>
  </si>
  <si>
    <t>Nouveau 1RM</t>
  </si>
  <si>
    <t>Augmentation</t>
  </si>
  <si>
    <t xml:space="preserve">Pour la semaine 6 tu as 3 options </t>
  </si>
  <si>
    <t>Sélectionne entre kilogrammes et livres</t>
  </si>
  <si>
    <t xml:space="preserve">Poids en </t>
  </si>
  <si>
    <t>Ddéveloppé couché</t>
  </si>
  <si>
    <t>Quelle est ta 1RM sur ces différents mouvements?</t>
  </si>
  <si>
    <t>Choisit tes exercices accessoires préféréss</t>
  </si>
  <si>
    <t>Exercice de dos</t>
  </si>
  <si>
    <t>Upper Back Exercise #1 (tirage horizontal)</t>
  </si>
  <si>
    <t>Upper Back Exercise #2 (tirage vertical)</t>
  </si>
  <si>
    <t>Information supplémentaires</t>
  </si>
  <si>
    <t xml:space="preserve">MR = Maximum de répétitions </t>
  </si>
  <si>
    <t>MR10 = Maximum de répétitions  mais jamais plus de 10</t>
  </si>
  <si>
    <t>Variantes de Deadlift = Stiff Legged DL, Snatch Grip DL, Deficit DL, or Pause DL.</t>
  </si>
  <si>
    <t xml:space="preserve">Si tu continues à rater le lift, diminue ton max de 2,5% </t>
  </si>
  <si>
    <t xml:space="preserve">Complète les champs en bleu, et Excel va automatiquement te préparer ton programme, chaque semaine </t>
  </si>
  <si>
    <t xml:space="preserve">Echauffement </t>
  </si>
  <si>
    <t>Exercice optionnel 1</t>
  </si>
  <si>
    <t xml:space="preserve">Exercice optionnel 2 </t>
  </si>
  <si>
    <t>Pas d'exercice optionnel</t>
  </si>
  <si>
    <t>Pas de mouvement accessoire</t>
  </si>
  <si>
    <t>Echauffement</t>
  </si>
  <si>
    <t>Entre ton nouveau 1RM en-dessous pour voir tes progrès</t>
  </si>
  <si>
    <t xml:space="preserve">Quand veux-tu commencer ton programme? </t>
  </si>
  <si>
    <t>Week 1 - Muscular Conditioning (W/ Difficulté modérée)</t>
  </si>
  <si>
    <t>Week 2 - Muscular Conditioning/Hypertrophy (W/ Difficulté élevée)</t>
  </si>
  <si>
    <t xml:space="preserve">Note : si tu n'arrives pas à faire u minimum de 8 reps dans le set MR10, réduis le max de 2,5% </t>
  </si>
  <si>
    <t xml:space="preserve">Complète les 5 sets de 3 reps si tu fais moins de 8 reps au set MR10 </t>
  </si>
  <si>
    <t>Volume extra au squats : Ajoute 5 lbs ou 2,5 kgs, Puis fait 5 sets X 3 reps avec 60 secondes entre chaque set</t>
  </si>
  <si>
    <t>Si tu peux de faire 10 reps dans le set MR10, fait 10 sets de 3 reps par set, avec 60 secondes de repos entre chaque set</t>
  </si>
  <si>
    <t xml:space="preserve">Si tu peux faire 8-9 reps dans le set MR10, fait 8 sets de 3 reps par set, avec 60 secondes de repos entre chaque set </t>
  </si>
  <si>
    <t xml:space="preserve">Si tu peux faire 7 reps dans le set MR10, fait 5 sets de 3 reps par set, avec 60 secondes de repos entre chaque set </t>
  </si>
  <si>
    <t>Si tu fais moins de 7 reps, reviens en arrière et réduit ton 1 Rep Max de 2,5% les semaines suivantes</t>
  </si>
  <si>
    <t>1. Saute la semaine 6. Utilise la 1Rep Max projetée de la semaine 5 (1-4 set rep). Recommence un nouveau cycle</t>
  </si>
  <si>
    <t xml:space="preserve">Détermination du maximum projeté </t>
  </si>
  <si>
    <t>Prends ce que tu as soulevé dans la semaine 5, et multiplie par 1,03 si tu as complète 2 reps, 1,06 si 3 reps et 1,09 si 4 reps</t>
  </si>
  <si>
    <t xml:space="preserve">3. Utilise cette semaine 6 pour trouver ton nouveau 1 Rep Max. Puis soit tu te repose à la suite en une période de deload, soit tu recommences un nouveau cycle </t>
  </si>
  <si>
    <t>2. Utilise le Max Pojeté pour le prochain cycle, mais prends une semaine de deload pour te reposer ( répète la semaine 1mais saute le dernier upper workout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</si>
</sst>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/d/yyyy;@"/>
    <numFmt numFmtId="165" formatCode="dddd\,\ mmmm\ d\,\ yy;@"/>
    <numFmt numFmtId="166" formatCode="#,##0.###############"/>
  </numFmts>
  <fonts count="63" x14ac:knownFonts="1">
    <font>
      <sz val="10"/>
      <color rgb="FF000000"/>
      <name val="Arial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70C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70C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70C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70C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70C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70C0"/>
      <name val="Calibri"/>
      <family val="2"/>
    </font>
    <font>
      <sz val="11"/>
      <color rgb="FF0070C0"/>
      <name val="Calibri"/>
      <family val="2"/>
    </font>
    <font>
      <b/>
      <sz val="14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70C0"/>
      <name val="Calibri"/>
      <family val="2"/>
    </font>
    <font>
      <sz val="11"/>
      <color rgb="FF000000"/>
      <name val="Calibri"/>
      <family val="2"/>
    </font>
    <font>
      <sz val="10"/>
      <color rgb="FF00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6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8"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2" borderId="3" xfId="0" applyFill="1" applyBorder="1" applyAlignment="1">
      <alignment wrapText="1"/>
    </xf>
    <xf numFmtId="0" fontId="0" fillId="3" borderId="4" xfId="0" applyFill="1" applyBorder="1" applyAlignment="1">
      <alignment wrapText="1"/>
    </xf>
    <xf numFmtId="0" fontId="1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4" fillId="4" borderId="8" xfId="0" applyFont="1" applyFill="1" applyBorder="1" applyAlignment="1">
      <alignment vertical="center"/>
    </xf>
    <xf numFmtId="0" fontId="0" fillId="0" borderId="9" xfId="0" applyBorder="1" applyAlignment="1">
      <alignment wrapText="1"/>
    </xf>
    <xf numFmtId="0" fontId="5" fillId="0" borderId="10" xfId="0" applyFont="1" applyBorder="1" applyAlignment="1">
      <alignment vertical="center"/>
    </xf>
    <xf numFmtId="0" fontId="7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9" fillId="5" borderId="14" xfId="0" applyFont="1" applyFill="1" applyBorder="1" applyAlignment="1">
      <alignment vertical="center"/>
    </xf>
    <xf numFmtId="0" fontId="10" fillId="0" borderId="15" xfId="0" applyFont="1" applyBorder="1" applyAlignment="1">
      <alignment vertical="center"/>
    </xf>
    <xf numFmtId="0" fontId="11" fillId="6" borderId="16" xfId="0" applyFont="1" applyFill="1" applyBorder="1" applyAlignment="1">
      <alignment vertical="center"/>
    </xf>
    <xf numFmtId="0" fontId="12" fillId="0" borderId="17" xfId="0" applyFont="1" applyBorder="1" applyAlignment="1">
      <alignment vertical="center"/>
    </xf>
    <xf numFmtId="164" fontId="14" fillId="0" borderId="19" xfId="0" applyNumberFormat="1" applyFont="1" applyBorder="1" applyAlignment="1">
      <alignment vertical="center"/>
    </xf>
    <xf numFmtId="0" fontId="15" fillId="0" borderId="0" xfId="0" applyFont="1" applyAlignment="1">
      <alignment horizontal="center" vertical="center"/>
    </xf>
    <xf numFmtId="0" fontId="16" fillId="0" borderId="20" xfId="0" applyFont="1" applyBorder="1" applyAlignment="1">
      <alignment vertical="center"/>
    </xf>
    <xf numFmtId="0" fontId="17" fillId="0" borderId="21" xfId="0" applyFont="1" applyBorder="1" applyAlignment="1">
      <alignment vertical="center"/>
    </xf>
    <xf numFmtId="0" fontId="0" fillId="0" borderId="23" xfId="0" applyBorder="1" applyAlignment="1">
      <alignment wrapText="1"/>
    </xf>
    <xf numFmtId="165" fontId="19" fillId="0" borderId="0" xfId="0" applyNumberFormat="1" applyFont="1" applyAlignment="1">
      <alignment vertical="center"/>
    </xf>
    <xf numFmtId="0" fontId="20" fillId="7" borderId="24" xfId="0" applyFont="1" applyFill="1" applyBorder="1" applyAlignment="1">
      <alignment vertical="center"/>
    </xf>
    <xf numFmtId="164" fontId="21" fillId="0" borderId="25" xfId="0" applyNumberFormat="1" applyFont="1" applyBorder="1" applyAlignment="1">
      <alignment vertical="center"/>
    </xf>
    <xf numFmtId="0" fontId="22" fillId="0" borderId="26" xfId="0" applyFont="1" applyBorder="1" applyAlignment="1">
      <alignment horizontal="center" vertical="center"/>
    </xf>
    <xf numFmtId="0" fontId="23" fillId="0" borderId="27" xfId="0" applyFont="1" applyBorder="1" applyAlignment="1">
      <alignment vertical="center"/>
    </xf>
    <xf numFmtId="0" fontId="24" fillId="8" borderId="28" xfId="0" applyFont="1" applyFill="1" applyBorder="1" applyAlignment="1">
      <alignment vertical="center"/>
    </xf>
    <xf numFmtId="0" fontId="0" fillId="0" borderId="30" xfId="0" applyBorder="1" applyAlignment="1">
      <alignment wrapText="1"/>
    </xf>
    <xf numFmtId="0" fontId="26" fillId="0" borderId="0" xfId="0" applyFont="1" applyAlignment="1">
      <alignment horizontal="left" vertical="center"/>
    </xf>
    <xf numFmtId="166" fontId="0" fillId="0" borderId="32" xfId="0" applyNumberFormat="1" applyBorder="1" applyAlignment="1">
      <alignment wrapText="1"/>
    </xf>
    <xf numFmtId="0" fontId="0" fillId="0" borderId="33" xfId="0" applyBorder="1" applyAlignment="1">
      <alignment wrapText="1"/>
    </xf>
    <xf numFmtId="0" fontId="27" fillId="0" borderId="34" xfId="0" applyFont="1" applyBorder="1" applyAlignment="1">
      <alignment horizontal="center" vertical="center"/>
    </xf>
    <xf numFmtId="0" fontId="28" fillId="9" borderId="35" xfId="0" applyFont="1" applyFill="1" applyBorder="1" applyAlignment="1">
      <alignment vertical="center"/>
    </xf>
    <xf numFmtId="0" fontId="29" fillId="0" borderId="36" xfId="0" applyFont="1" applyBorder="1" applyAlignment="1">
      <alignment vertical="center"/>
    </xf>
    <xf numFmtId="0" fontId="30" fillId="0" borderId="0" xfId="0" applyFont="1" applyAlignment="1">
      <alignment vertical="center"/>
    </xf>
    <xf numFmtId="164" fontId="31" fillId="0" borderId="0" xfId="0" applyNumberFormat="1" applyFont="1" applyAlignment="1">
      <alignment vertical="center"/>
    </xf>
    <xf numFmtId="0" fontId="32" fillId="0" borderId="37" xfId="0" applyFont="1" applyBorder="1" applyAlignment="1">
      <alignment horizontal="center" vertical="center"/>
    </xf>
    <xf numFmtId="0" fontId="33" fillId="10" borderId="38" xfId="0" applyFont="1" applyFill="1" applyBorder="1" applyAlignment="1">
      <alignment vertical="center"/>
    </xf>
    <xf numFmtId="0" fontId="34" fillId="11" borderId="39" xfId="0" applyFont="1" applyFill="1" applyBorder="1" applyAlignment="1">
      <alignment vertical="center"/>
    </xf>
    <xf numFmtId="0" fontId="35" fillId="0" borderId="40" xfId="0" applyFont="1" applyBorder="1" applyAlignment="1">
      <alignment vertical="center"/>
    </xf>
    <xf numFmtId="0" fontId="37" fillId="0" borderId="42" xfId="0" applyFont="1" applyBorder="1" applyAlignment="1">
      <alignment vertical="center"/>
    </xf>
    <xf numFmtId="0" fontId="38" fillId="0" borderId="43" xfId="0" applyFont="1" applyBorder="1" applyAlignment="1">
      <alignment vertical="center"/>
    </xf>
    <xf numFmtId="0" fontId="40" fillId="0" borderId="45" xfId="0" applyFont="1" applyBorder="1" applyAlignment="1">
      <alignment vertical="center"/>
    </xf>
    <xf numFmtId="0" fontId="41" fillId="0" borderId="46" xfId="0" applyFont="1" applyBorder="1" applyAlignment="1">
      <alignment vertical="center"/>
    </xf>
    <xf numFmtId="0" fontId="42" fillId="12" borderId="47" xfId="0" applyFont="1" applyFill="1" applyBorder="1" applyAlignment="1">
      <alignment vertical="center"/>
    </xf>
    <xf numFmtId="0" fontId="43" fillId="0" borderId="48" xfId="0" applyFont="1" applyBorder="1" applyAlignment="1">
      <alignment vertical="center"/>
    </xf>
    <xf numFmtId="0" fontId="44" fillId="0" borderId="49" xfId="0" applyFont="1" applyBorder="1" applyAlignment="1">
      <alignment vertical="center"/>
    </xf>
    <xf numFmtId="164" fontId="45" fillId="0" borderId="50" xfId="0" applyNumberFormat="1" applyFont="1" applyBorder="1" applyAlignment="1">
      <alignment horizontal="center" vertical="center"/>
    </xf>
    <xf numFmtId="0" fontId="46" fillId="0" borderId="51" xfId="0" applyFont="1" applyBorder="1" applyAlignment="1">
      <alignment horizontal="center" vertical="center"/>
    </xf>
    <xf numFmtId="0" fontId="47" fillId="13" borderId="52" xfId="0" applyFont="1" applyFill="1" applyBorder="1" applyAlignment="1">
      <alignment vertical="center"/>
    </xf>
    <xf numFmtId="0" fontId="48" fillId="0" borderId="0" xfId="0" applyFont="1" applyAlignment="1">
      <alignment vertical="center"/>
    </xf>
    <xf numFmtId="0" fontId="49" fillId="0" borderId="53" xfId="0" applyFont="1" applyBorder="1" applyAlignment="1">
      <alignment vertical="center"/>
    </xf>
    <xf numFmtId="0" fontId="51" fillId="0" borderId="55" xfId="0" applyFont="1" applyBorder="1" applyAlignment="1">
      <alignment vertical="center"/>
    </xf>
    <xf numFmtId="0" fontId="52" fillId="14" borderId="56" xfId="0" applyFont="1" applyFill="1" applyBorder="1" applyAlignment="1">
      <alignment vertical="center"/>
    </xf>
    <xf numFmtId="164" fontId="53" fillId="0" borderId="57" xfId="0" applyNumberFormat="1" applyFont="1" applyBorder="1" applyAlignment="1">
      <alignment horizontal="center" vertical="center"/>
    </xf>
    <xf numFmtId="164" fontId="54" fillId="0" borderId="58" xfId="0" applyNumberFormat="1" applyFont="1" applyBorder="1" applyAlignment="1">
      <alignment horizontal="center" vertical="center"/>
    </xf>
    <xf numFmtId="164" fontId="56" fillId="0" borderId="60" xfId="0" applyNumberFormat="1" applyFont="1" applyBorder="1" applyAlignment="1">
      <alignment vertical="center"/>
    </xf>
    <xf numFmtId="0" fontId="57" fillId="0" borderId="62" xfId="0" applyFont="1" applyBorder="1" applyAlignment="1">
      <alignment vertical="center"/>
    </xf>
    <xf numFmtId="0" fontId="58" fillId="0" borderId="63" xfId="0" applyFont="1" applyBorder="1" applyAlignment="1">
      <alignment vertical="center"/>
    </xf>
    <xf numFmtId="0" fontId="59" fillId="15" borderId="64" xfId="0" applyFont="1" applyFill="1" applyBorder="1" applyAlignment="1">
      <alignment vertical="center"/>
    </xf>
    <xf numFmtId="0" fontId="61" fillId="0" borderId="66" xfId="0" applyFont="1" applyBorder="1" applyAlignment="1">
      <alignment vertical="center"/>
    </xf>
    <xf numFmtId="0" fontId="36" fillId="0" borderId="41" xfId="0" applyFont="1" applyBorder="1" applyAlignment="1">
      <alignment horizontal="center" vertical="center"/>
    </xf>
    <xf numFmtId="0" fontId="50" fillId="0" borderId="54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30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0" fontId="48" fillId="0" borderId="0" xfId="0" applyFont="1" applyAlignment="1">
      <alignment vertical="center"/>
    </xf>
    <xf numFmtId="0" fontId="18" fillId="0" borderId="22" xfId="0" applyFont="1" applyBorder="1" applyAlignment="1">
      <alignment horizontal="center" vertical="center"/>
    </xf>
    <xf numFmtId="0" fontId="55" fillId="0" borderId="59" xfId="0" applyFont="1" applyBorder="1" applyAlignment="1">
      <alignment horizontal="center" vertical="center"/>
    </xf>
    <xf numFmtId="0" fontId="0" fillId="0" borderId="2" xfId="0" applyBorder="1" applyAlignment="1">
      <alignment wrapText="1"/>
    </xf>
    <xf numFmtId="0" fontId="35" fillId="0" borderId="40" xfId="0" applyFont="1" applyBorder="1" applyAlignment="1">
      <alignment vertical="center"/>
    </xf>
    <xf numFmtId="0" fontId="57" fillId="0" borderId="62" xfId="0" applyFont="1" applyBorder="1" applyAlignment="1">
      <alignment vertical="center"/>
    </xf>
    <xf numFmtId="0" fontId="39" fillId="0" borderId="44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46" xfId="0" applyFont="1" applyBorder="1" applyAlignment="1">
      <alignment vertical="center"/>
    </xf>
    <xf numFmtId="0" fontId="18" fillId="0" borderId="41" xfId="0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164" fontId="19" fillId="0" borderId="0" xfId="0" applyNumberFormat="1" applyFont="1" applyAlignment="1">
      <alignment vertical="center"/>
    </xf>
    <xf numFmtId="164" fontId="1" fillId="0" borderId="19" xfId="0" applyNumberFormat="1" applyFont="1" applyBorder="1" applyAlignment="1">
      <alignment vertical="center"/>
    </xf>
    <xf numFmtId="0" fontId="1" fillId="0" borderId="48" xfId="0" applyFont="1" applyBorder="1" applyAlignment="1">
      <alignment vertical="center"/>
    </xf>
    <xf numFmtId="0" fontId="1" fillId="0" borderId="31" xfId="0" applyFont="1" applyBorder="1" applyAlignment="1">
      <alignment vertical="center"/>
    </xf>
    <xf numFmtId="0" fontId="19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14" fontId="60" fillId="0" borderId="65" xfId="0" applyNumberFormat="1" applyFont="1" applyBorder="1" applyAlignment="1">
      <alignment horizontal="center" vertical="center"/>
    </xf>
    <xf numFmtId="0" fontId="1" fillId="0" borderId="45" xfId="0" applyFont="1" applyBorder="1" applyAlignment="1">
      <alignment vertical="center"/>
    </xf>
    <xf numFmtId="0" fontId="40" fillId="16" borderId="45" xfId="0" applyFont="1" applyFill="1" applyBorder="1" applyAlignment="1">
      <alignment vertical="center"/>
    </xf>
    <xf numFmtId="0" fontId="41" fillId="16" borderId="46" xfId="0" applyFont="1" applyFill="1" applyBorder="1" applyAlignment="1">
      <alignment vertical="center"/>
    </xf>
    <xf numFmtId="0" fontId="2" fillId="16" borderId="6" xfId="0" applyFont="1" applyFill="1" applyBorder="1" applyAlignment="1">
      <alignment vertical="center"/>
    </xf>
    <xf numFmtId="0" fontId="1" fillId="16" borderId="46" xfId="0" applyFont="1" applyFill="1" applyBorder="1" applyAlignment="1">
      <alignment vertical="center"/>
    </xf>
    <xf numFmtId="0" fontId="1" fillId="16" borderId="6" xfId="0" applyFont="1" applyFill="1" applyBorder="1" applyAlignment="1">
      <alignment vertical="center"/>
    </xf>
    <xf numFmtId="0" fontId="1" fillId="17" borderId="61" xfId="0" applyFont="1" applyFill="1" applyBorder="1" applyAlignment="1">
      <alignment horizontal="center" vertical="center"/>
    </xf>
    <xf numFmtId="0" fontId="1" fillId="17" borderId="40" xfId="0" applyFont="1" applyFill="1" applyBorder="1" applyAlignment="1">
      <alignment vertical="center"/>
    </xf>
    <xf numFmtId="0" fontId="13" fillId="17" borderId="18" xfId="0" applyFont="1" applyFill="1" applyBorder="1" applyAlignment="1">
      <alignment vertical="center"/>
    </xf>
    <xf numFmtId="0" fontId="5" fillId="17" borderId="10" xfId="0" applyFont="1" applyFill="1" applyBorder="1" applyAlignment="1">
      <alignment vertical="center"/>
    </xf>
    <xf numFmtId="0" fontId="25" fillId="17" borderId="29" xfId="0" applyFont="1" applyFill="1" applyBorder="1" applyAlignment="1">
      <alignment vertical="center"/>
    </xf>
    <xf numFmtId="0" fontId="62" fillId="0" borderId="0" xfId="0" applyFont="1" applyAlignment="1">
      <alignment wrapText="1"/>
    </xf>
    <xf numFmtId="0" fontId="62" fillId="0" borderId="2" xfId="0" applyFont="1" applyBorder="1" applyAlignment="1">
      <alignment wrapText="1"/>
    </xf>
    <xf numFmtId="0" fontId="1" fillId="0" borderId="4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workbookViewId="0">
      <selection activeCell="C9" sqref="C9"/>
    </sheetView>
  </sheetViews>
  <sheetFormatPr baseColWidth="10" defaultColWidth="10.42578125" defaultRowHeight="17.25" customHeight="1" x14ac:dyDescent="0.2"/>
  <cols>
    <col min="1" max="1" width="46.42578125" style="34" bestFit="1" customWidth="1"/>
    <col min="2" max="2" width="29.28515625" style="17" customWidth="1"/>
    <col min="3" max="3" width="30.42578125" style="34" customWidth="1"/>
    <col min="4" max="10" width="9.7109375" style="34"/>
    <col min="11" max="14" width="23.5703125" style="34" hidden="1" customWidth="1"/>
  </cols>
  <sheetData>
    <row r="1" spans="1:14" ht="24.75" customHeight="1" x14ac:dyDescent="0.2">
      <c r="A1" s="61" t="s">
        <v>0</v>
      </c>
      <c r="B1" s="62"/>
      <c r="C1" s="62"/>
      <c r="D1" s="62"/>
      <c r="E1" s="62"/>
      <c r="F1" s="62"/>
      <c r="G1" s="62"/>
      <c r="H1" s="63"/>
      <c r="I1" s="31"/>
      <c r="K1" s="34" t="s">
        <v>1</v>
      </c>
    </row>
    <row r="2" spans="1:14" ht="15" x14ac:dyDescent="0.2">
      <c r="A2" s="57"/>
      <c r="B2" s="36"/>
      <c r="C2" s="57"/>
      <c r="D2" s="57"/>
      <c r="E2" s="57"/>
      <c r="F2" s="57"/>
      <c r="G2" s="57"/>
      <c r="H2" s="57"/>
      <c r="K2" s="34" t="s">
        <v>2</v>
      </c>
      <c r="L2" s="34" t="s">
        <v>3</v>
      </c>
      <c r="M2" s="34" t="s">
        <v>4</v>
      </c>
      <c r="N2" s="34" t="s">
        <v>5</v>
      </c>
    </row>
    <row r="3" spans="1:14" ht="15" x14ac:dyDescent="0.2">
      <c r="A3" s="82" t="s">
        <v>68</v>
      </c>
      <c r="B3" s="65"/>
      <c r="C3" s="64"/>
      <c r="K3" s="34" t="s">
        <v>6</v>
      </c>
      <c r="L3" s="34" t="s">
        <v>7</v>
      </c>
      <c r="M3" s="34" t="s">
        <v>8</v>
      </c>
      <c r="N3" s="34" t="s">
        <v>9</v>
      </c>
    </row>
    <row r="4" spans="1:14" ht="15" x14ac:dyDescent="0.2">
      <c r="K4" s="34" t="s">
        <v>10</v>
      </c>
      <c r="L4" s="34" t="s">
        <v>11</v>
      </c>
      <c r="M4" s="34" t="s">
        <v>12</v>
      </c>
      <c r="N4" s="34" t="s">
        <v>13</v>
      </c>
    </row>
    <row r="5" spans="1:14" ht="15" x14ac:dyDescent="0.2">
      <c r="A5" s="76" t="s">
        <v>76</v>
      </c>
      <c r="B5" s="11"/>
      <c r="L5" s="34" t="s">
        <v>14</v>
      </c>
      <c r="M5" s="34" t="s">
        <v>15</v>
      </c>
      <c r="N5" s="34" t="s">
        <v>16</v>
      </c>
    </row>
    <row r="6" spans="1:14" ht="15" x14ac:dyDescent="0.2">
      <c r="A6" s="16" t="s">
        <v>17</v>
      </c>
      <c r="B6" s="83">
        <v>41596</v>
      </c>
      <c r="C6" s="46"/>
      <c r="E6" s="50"/>
      <c r="F6" s="17"/>
      <c r="M6" s="34" t="s">
        <v>18</v>
      </c>
    </row>
    <row r="7" spans="1:14" ht="15" x14ac:dyDescent="0.2">
      <c r="A7" s="35"/>
      <c r="B7" s="54"/>
      <c r="F7" s="17"/>
    </row>
    <row r="8" spans="1:14" ht="15" x14ac:dyDescent="0.2">
      <c r="A8" s="77" t="s">
        <v>55</v>
      </c>
      <c r="B8" s="55"/>
      <c r="F8" s="17"/>
    </row>
    <row r="9" spans="1:14" ht="15" x14ac:dyDescent="0.2">
      <c r="A9" s="78" t="s">
        <v>56</v>
      </c>
      <c r="B9" s="47" t="s">
        <v>10</v>
      </c>
      <c r="C9" s="46"/>
      <c r="F9" s="17"/>
    </row>
    <row r="10" spans="1:14" ht="15" x14ac:dyDescent="0.2">
      <c r="A10" s="35"/>
      <c r="B10" s="36"/>
      <c r="E10" s="28"/>
      <c r="F10" s="28"/>
    </row>
    <row r="11" spans="1:14" ht="15" x14ac:dyDescent="0.2">
      <c r="A11" s="76" t="s">
        <v>58</v>
      </c>
      <c r="B11" s="11"/>
    </row>
    <row r="12" spans="1:14" ht="15" x14ac:dyDescent="0.2">
      <c r="A12" s="79" t="s">
        <v>57</v>
      </c>
      <c r="B12" s="10">
        <v>320</v>
      </c>
      <c r="C12" s="23" t="str">
        <f>B9</f>
        <v>lb</v>
      </c>
    </row>
    <row r="13" spans="1:14" ht="15" x14ac:dyDescent="0.2">
      <c r="A13" s="45" t="s">
        <v>20</v>
      </c>
      <c r="B13" s="10">
        <v>550</v>
      </c>
      <c r="C13" s="23" t="str">
        <f>B9</f>
        <v>lb</v>
      </c>
    </row>
    <row r="14" spans="1:14" ht="15" x14ac:dyDescent="0.2">
      <c r="A14" s="45" t="s">
        <v>21</v>
      </c>
      <c r="B14" s="10">
        <v>600</v>
      </c>
      <c r="C14" s="23" t="str">
        <f>B9</f>
        <v>lb</v>
      </c>
    </row>
    <row r="15" spans="1:14" ht="15" x14ac:dyDescent="0.2">
      <c r="B15" s="36"/>
      <c r="E15" s="50"/>
      <c r="F15" s="50"/>
    </row>
    <row r="16" spans="1:14" ht="15" x14ac:dyDescent="0.2">
      <c r="A16" s="76" t="s">
        <v>59</v>
      </c>
      <c r="B16" s="48"/>
      <c r="J16" s="73"/>
    </row>
    <row r="17" spans="1:6" ht="15" x14ac:dyDescent="0.2">
      <c r="A17" s="80" t="s">
        <v>61</v>
      </c>
      <c r="B17" s="24" t="s">
        <v>7</v>
      </c>
      <c r="C17" s="60"/>
    </row>
    <row r="18" spans="1:6" ht="15" x14ac:dyDescent="0.2">
      <c r="A18" s="80" t="s">
        <v>60</v>
      </c>
      <c r="B18" s="24" t="s">
        <v>12</v>
      </c>
      <c r="C18" s="60"/>
    </row>
    <row r="19" spans="1:6" ht="15" x14ac:dyDescent="0.2">
      <c r="A19" s="80" t="s">
        <v>62</v>
      </c>
      <c r="B19" s="24" t="s">
        <v>9</v>
      </c>
      <c r="C19" s="60"/>
    </row>
    <row r="20" spans="1:6" ht="15" x14ac:dyDescent="0.2">
      <c r="B20" s="4"/>
    </row>
    <row r="21" spans="1:6" ht="18" customHeight="1" x14ac:dyDescent="0.2">
      <c r="A21" s="81" t="s">
        <v>63</v>
      </c>
      <c r="B21" s="66"/>
    </row>
    <row r="22" spans="1:6" ht="15" x14ac:dyDescent="0.2">
      <c r="A22" s="82" t="s">
        <v>64</v>
      </c>
      <c r="B22" s="64"/>
    </row>
    <row r="23" spans="1:6" ht="18" customHeight="1" x14ac:dyDescent="0.2">
      <c r="A23" s="82" t="s">
        <v>65</v>
      </c>
      <c r="B23" s="64"/>
      <c r="C23" s="64"/>
      <c r="D23" s="64"/>
    </row>
    <row r="24" spans="1:6" ht="18" customHeight="1" x14ac:dyDescent="0.2">
      <c r="A24" s="82" t="s">
        <v>66</v>
      </c>
      <c r="B24" s="64"/>
      <c r="C24" s="64"/>
      <c r="D24" s="64"/>
      <c r="E24" s="64"/>
      <c r="F24" s="64"/>
    </row>
    <row r="25" spans="1:6" ht="18" customHeight="1" x14ac:dyDescent="0.2">
      <c r="A25" s="64" t="s">
        <v>67</v>
      </c>
      <c r="B25" s="64"/>
      <c r="C25" s="64"/>
      <c r="D25" s="64"/>
      <c r="E25" s="64"/>
    </row>
    <row r="31" spans="1:6" ht="17.25" customHeight="1" x14ac:dyDescent="0.2">
      <c r="D31" s="73"/>
    </row>
  </sheetData>
  <mergeCells count="7">
    <mergeCell ref="A24:F24"/>
    <mergeCell ref="A25:E25"/>
    <mergeCell ref="A1:H1"/>
    <mergeCell ref="A3:C3"/>
    <mergeCell ref="A21:B21"/>
    <mergeCell ref="A22:B22"/>
    <mergeCell ref="A23:D23"/>
  </mergeCells>
  <dataValidations count="4">
    <dataValidation type="list" allowBlank="1" showErrorMessage="1" sqref="B9">
      <formula1>K3:K4</formula1>
    </dataValidation>
    <dataValidation type="list" allowBlank="1" showErrorMessage="1" sqref="B17">
      <formula1>L3:L6</formula1>
    </dataValidation>
    <dataValidation type="list" allowBlank="1" showErrorMessage="1" sqref="B18">
      <formula1>M3:M6</formula1>
    </dataValidation>
    <dataValidation type="list" allowBlank="1" showErrorMessage="1" sqref="B19">
      <formula1>N3:N6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topLeftCell="A22" workbookViewId="0">
      <selection activeCell="G3" sqref="G3"/>
    </sheetView>
  </sheetViews>
  <sheetFormatPr baseColWidth="10" defaultColWidth="10.42578125" defaultRowHeight="17.25" customHeight="1" x14ac:dyDescent="0.2"/>
  <cols>
    <col min="1" max="1" width="29.28515625" style="34" customWidth="1"/>
    <col min="2" max="2" width="13.85546875" style="34" bestFit="1" customWidth="1"/>
    <col min="3" max="10" width="6.42578125" style="34" customWidth="1"/>
  </cols>
  <sheetData>
    <row r="1" spans="1:10" ht="24.75" customHeight="1" x14ac:dyDescent="0.2">
      <c r="A1" s="75" t="s">
        <v>77</v>
      </c>
      <c r="B1" s="67"/>
      <c r="C1" s="67"/>
      <c r="D1" s="67"/>
      <c r="E1" s="67"/>
      <c r="F1" s="67"/>
      <c r="G1" s="67"/>
      <c r="H1" s="67"/>
      <c r="I1" s="67"/>
      <c r="J1" s="68"/>
    </row>
    <row r="2" spans="1:10" ht="15" x14ac:dyDescent="0.2">
      <c r="A2" s="57"/>
      <c r="B2" s="57"/>
      <c r="C2" s="57"/>
      <c r="D2" s="57"/>
      <c r="E2" s="57"/>
      <c r="F2" s="57"/>
      <c r="G2" s="57"/>
      <c r="H2" s="57"/>
      <c r="I2" s="57"/>
      <c r="J2" s="57"/>
    </row>
    <row r="3" spans="1:10" ht="15" x14ac:dyDescent="0.2">
      <c r="A3" s="21">
        <f>'A remplir'!B6</f>
        <v>41596</v>
      </c>
      <c r="C3" s="58"/>
      <c r="D3" s="58"/>
      <c r="E3" s="58"/>
      <c r="F3" s="58"/>
      <c r="G3" s="58"/>
      <c r="H3" s="58"/>
      <c r="I3" s="58"/>
      <c r="J3" s="58"/>
    </row>
    <row r="4" spans="1:10" ht="15" x14ac:dyDescent="0.2">
      <c r="A4" s="56"/>
      <c r="B4" s="25"/>
      <c r="C4" s="92" t="s">
        <v>22</v>
      </c>
      <c r="D4" s="93"/>
      <c r="E4" s="92" t="s">
        <v>23</v>
      </c>
      <c r="F4" s="93"/>
      <c r="G4" s="92" t="s">
        <v>24</v>
      </c>
      <c r="H4" s="93"/>
      <c r="I4" s="92" t="s">
        <v>25</v>
      </c>
      <c r="J4" s="93"/>
    </row>
    <row r="5" spans="1:10" ht="15.75" thickBot="1" x14ac:dyDescent="0.25">
      <c r="A5" s="85" t="s">
        <v>20</v>
      </c>
      <c r="B5" s="84" t="s">
        <v>69</v>
      </c>
      <c r="C5" s="13">
        <f>IF(('A remplir'!B9="kg"),MROUND(('A remplir'!B13*0.8),2.5),MROUND(('A remplir'!B13*0.8),5))</f>
        <v>440</v>
      </c>
      <c r="D5" s="33" t="s">
        <v>26</v>
      </c>
      <c r="E5" s="13">
        <f>C5</f>
        <v>440</v>
      </c>
      <c r="F5" s="33" t="s">
        <v>26</v>
      </c>
      <c r="G5" s="13">
        <f>E5</f>
        <v>440</v>
      </c>
      <c r="H5" s="33" t="s">
        <v>26</v>
      </c>
      <c r="I5" s="13">
        <f>G5</f>
        <v>440</v>
      </c>
      <c r="J5" s="33" t="s">
        <v>26</v>
      </c>
    </row>
    <row r="6" spans="1:10" ht="15.75" thickBot="1" x14ac:dyDescent="0.25">
      <c r="A6" s="86" t="s">
        <v>21</v>
      </c>
      <c r="B6" s="84" t="s">
        <v>69</v>
      </c>
      <c r="C6" s="52">
        <f>IF(('A remplir'!B9="kg"),MROUND(('A remplir'!B14*0.8),2.5),MROUND(('A remplir'!B14*0.8),5))</f>
        <v>480</v>
      </c>
      <c r="D6" s="41" t="s">
        <v>26</v>
      </c>
      <c r="E6" s="52">
        <f>C6</f>
        <v>480</v>
      </c>
      <c r="F6" s="41" t="s">
        <v>26</v>
      </c>
      <c r="G6" s="32"/>
      <c r="H6" s="37"/>
      <c r="I6" s="32"/>
      <c r="J6" s="37"/>
    </row>
    <row r="7" spans="1:10" ht="15.75" thickBot="1" x14ac:dyDescent="0.25">
      <c r="A7" s="86" t="s">
        <v>27</v>
      </c>
      <c r="B7" s="84" t="s">
        <v>69</v>
      </c>
      <c r="C7" s="52"/>
      <c r="D7" s="41"/>
      <c r="E7" s="52"/>
      <c r="F7" s="41"/>
      <c r="G7" s="52"/>
      <c r="H7" s="41"/>
      <c r="I7" s="32"/>
      <c r="J7" s="37"/>
    </row>
    <row r="8" spans="1:10" ht="15.75" thickBot="1" x14ac:dyDescent="0.25">
      <c r="A8" s="87" t="s">
        <v>28</v>
      </c>
      <c r="B8" s="84" t="s">
        <v>69</v>
      </c>
      <c r="C8" s="18"/>
      <c r="D8" s="40"/>
      <c r="E8" s="18"/>
      <c r="F8" s="40"/>
      <c r="G8" s="18"/>
      <c r="H8" s="40"/>
      <c r="I8" s="32"/>
      <c r="J8" s="37"/>
    </row>
    <row r="9" spans="1:10" ht="15" x14ac:dyDescent="0.2">
      <c r="A9" s="57"/>
      <c r="B9" s="57"/>
      <c r="C9" s="57"/>
      <c r="D9" s="57"/>
      <c r="E9" s="57"/>
      <c r="F9" s="57"/>
      <c r="G9" s="57"/>
      <c r="H9" s="57"/>
      <c r="I9" s="15"/>
      <c r="J9" s="15"/>
    </row>
    <row r="10" spans="1:10" ht="15" x14ac:dyDescent="0.2">
      <c r="A10" s="21">
        <f>'A remplir'!B6+1</f>
        <v>41597</v>
      </c>
      <c r="C10" s="58"/>
      <c r="D10" s="58"/>
      <c r="E10" s="58"/>
      <c r="F10" s="58"/>
      <c r="G10" s="58"/>
      <c r="H10" s="58"/>
      <c r="I10" s="58"/>
      <c r="J10" s="58"/>
    </row>
    <row r="11" spans="1:10" ht="15" x14ac:dyDescent="0.2">
      <c r="A11" s="58"/>
      <c r="B11" s="25"/>
      <c r="C11" s="92" t="s">
        <v>22</v>
      </c>
      <c r="D11" s="93"/>
      <c r="E11" s="92" t="s">
        <v>23</v>
      </c>
      <c r="F11" s="93"/>
      <c r="G11" s="92" t="s">
        <v>24</v>
      </c>
      <c r="H11" s="93"/>
      <c r="I11" s="92" t="s">
        <v>25</v>
      </c>
      <c r="J11" s="93"/>
    </row>
    <row r="12" spans="1:10" ht="15.75" thickBot="1" x14ac:dyDescent="0.25">
      <c r="A12" s="85" t="s">
        <v>19</v>
      </c>
      <c r="B12" s="84" t="s">
        <v>69</v>
      </c>
      <c r="C12" s="13">
        <f>IF(('A remplir'!B9="kg"),MROUND(('A remplir'!B12*0.5),2.5),MROUND(('A remplir'!B12*0.5),5))</f>
        <v>160</v>
      </c>
      <c r="D12" s="33" t="s">
        <v>29</v>
      </c>
      <c r="E12" s="13">
        <f>IF(('A remplir'!B9="kg"),MROUND(('A remplir'!B12*0.675),2.5),MROUND(('A remplir'!B12*0.675),5))</f>
        <v>215</v>
      </c>
      <c r="F12" s="33" t="s">
        <v>29</v>
      </c>
      <c r="G12" s="13">
        <f>IF(('A remplir'!B9="kg"),MROUND(('A remplir'!B12*0.75),2.5),MROUND(('A remplir'!B12*0.75),5))</f>
        <v>240</v>
      </c>
      <c r="H12" s="33" t="s">
        <v>30</v>
      </c>
      <c r="I12" s="13">
        <f>IF(('A remplir'!B9="kg"),MROUND(('A remplir'!B12*0.775),2.5),MROUND(('A remplir'!B12*0.775),5))</f>
        <v>250</v>
      </c>
      <c r="J12" s="33" t="s">
        <v>26</v>
      </c>
    </row>
    <row r="13" spans="1:10" ht="15.75" thickBot="1" x14ac:dyDescent="0.25">
      <c r="A13" s="86" t="str">
        <f>'A remplir'!B17</f>
        <v>Dumbbell Row</v>
      </c>
      <c r="B13" s="84" t="s">
        <v>69</v>
      </c>
      <c r="C13" s="52"/>
      <c r="D13" s="41" t="s">
        <v>29</v>
      </c>
      <c r="E13" s="52"/>
      <c r="F13" s="41" t="s">
        <v>29</v>
      </c>
      <c r="G13" s="52"/>
      <c r="H13" s="41" t="s">
        <v>30</v>
      </c>
      <c r="I13" s="52"/>
      <c r="J13" s="41" t="s">
        <v>26</v>
      </c>
    </row>
    <row r="14" spans="1:10" ht="15.75" thickBot="1" x14ac:dyDescent="0.25">
      <c r="A14" s="86" t="str">
        <f>'A remplir'!B18</f>
        <v>Standing Dumbbell OHP</v>
      </c>
      <c r="B14" s="84" t="s">
        <v>69</v>
      </c>
      <c r="C14" s="52"/>
      <c r="D14" s="41" t="s">
        <v>31</v>
      </c>
      <c r="E14" s="52"/>
      <c r="F14" s="41" t="s">
        <v>31</v>
      </c>
      <c r="G14" s="52"/>
      <c r="H14" s="41" t="s">
        <v>29</v>
      </c>
      <c r="I14" s="52"/>
      <c r="J14" s="41" t="s">
        <v>30</v>
      </c>
    </row>
    <row r="15" spans="1:10" ht="15.75" thickBot="1" x14ac:dyDescent="0.25">
      <c r="A15" s="86" t="str">
        <f>'A remplir'!B19</f>
        <v>Weighted Pull-up</v>
      </c>
      <c r="B15" s="84" t="s">
        <v>69</v>
      </c>
      <c r="C15" s="52"/>
      <c r="D15" s="41" t="s">
        <v>31</v>
      </c>
      <c r="E15" s="52"/>
      <c r="F15" s="41" t="s">
        <v>31</v>
      </c>
      <c r="G15" s="52"/>
      <c r="H15" s="41" t="s">
        <v>29</v>
      </c>
      <c r="I15" s="52"/>
      <c r="J15" s="41" t="s">
        <v>30</v>
      </c>
    </row>
    <row r="16" spans="1:10" ht="15.75" thickBot="1" x14ac:dyDescent="0.25">
      <c r="A16" s="86" t="s">
        <v>27</v>
      </c>
      <c r="B16" s="84" t="s">
        <v>69</v>
      </c>
      <c r="C16" s="52"/>
      <c r="D16" s="41" t="s">
        <v>32</v>
      </c>
      <c r="E16" s="52"/>
      <c r="F16" s="41" t="s">
        <v>32</v>
      </c>
      <c r="G16" s="52"/>
      <c r="H16" s="41" t="s">
        <v>32</v>
      </c>
      <c r="I16" s="32"/>
      <c r="J16" s="37" t="s">
        <v>32</v>
      </c>
    </row>
    <row r="17" spans="1:10" ht="15.75" thickBot="1" x14ac:dyDescent="0.25">
      <c r="A17" s="87" t="s">
        <v>28</v>
      </c>
      <c r="B17" s="84" t="s">
        <v>69</v>
      </c>
      <c r="C17" s="18"/>
      <c r="D17" s="40" t="s">
        <v>32</v>
      </c>
      <c r="E17" s="18"/>
      <c r="F17" s="40" t="s">
        <v>32</v>
      </c>
      <c r="G17" s="18"/>
      <c r="H17" s="40" t="s">
        <v>32</v>
      </c>
      <c r="I17" s="14"/>
      <c r="J17" s="49" t="s">
        <v>32</v>
      </c>
    </row>
    <row r="18" spans="1:10" ht="15" x14ac:dyDescent="0.2">
      <c r="A18" s="57"/>
      <c r="B18" s="57"/>
      <c r="C18" s="57"/>
      <c r="D18" s="57"/>
      <c r="E18" s="57"/>
      <c r="F18" s="57"/>
      <c r="G18" s="57"/>
      <c r="H18" s="57"/>
      <c r="I18" s="57"/>
      <c r="J18" s="57"/>
    </row>
    <row r="19" spans="1:10" ht="15" x14ac:dyDescent="0.2">
      <c r="A19" s="21">
        <f>'A remplir'!B6+3</f>
        <v>41599</v>
      </c>
      <c r="C19" s="58"/>
      <c r="D19" s="58"/>
      <c r="E19" s="58"/>
      <c r="F19" s="58"/>
      <c r="G19" s="58"/>
      <c r="H19" s="58"/>
      <c r="I19" s="58"/>
      <c r="J19" s="58"/>
    </row>
    <row r="20" spans="1:10" ht="15" x14ac:dyDescent="0.2">
      <c r="A20" s="58"/>
      <c r="B20" s="25"/>
      <c r="C20" s="92" t="s">
        <v>22</v>
      </c>
      <c r="D20" s="93"/>
      <c r="E20" s="92" t="s">
        <v>23</v>
      </c>
      <c r="F20" s="93"/>
      <c r="G20" s="92" t="s">
        <v>24</v>
      </c>
      <c r="H20" s="93"/>
      <c r="I20" s="92" t="s">
        <v>25</v>
      </c>
      <c r="J20" s="93"/>
    </row>
    <row r="21" spans="1:10" ht="15.75" thickBot="1" x14ac:dyDescent="0.25">
      <c r="A21" s="85" t="s">
        <v>19</v>
      </c>
      <c r="B21" s="84" t="s">
        <v>69</v>
      </c>
      <c r="C21" s="13">
        <f>IF(('A remplir'!B9="kg"),MROUND(('A remplir'!B12*0.5),2.5),MROUND(('A remplir'!B12*0.5),5))</f>
        <v>160</v>
      </c>
      <c r="D21" s="33" t="s">
        <v>29</v>
      </c>
      <c r="E21" s="13">
        <f>IF(('A remplir'!B9="kg"),MROUND(('A remplir'!B12*0.675),2.5),MROUND(('A remplir'!B12*0.675),5))</f>
        <v>215</v>
      </c>
      <c r="F21" s="33" t="s">
        <v>29</v>
      </c>
      <c r="G21" s="13">
        <f>IF(('A remplir'!B9="kg"),MROUND(('A remplir'!B12*0.75),2.5),MROUND(('A remplir'!B12*0.75),5))</f>
        <v>240</v>
      </c>
      <c r="H21" s="33" t="s">
        <v>30</v>
      </c>
      <c r="I21" s="13">
        <f>IF(('A remplir'!B9="kg"),MROUND(('A remplir'!B12*0.775),2.5),MROUND(('A remplir'!B12*0.775),5))</f>
        <v>250</v>
      </c>
      <c r="J21" s="33" t="s">
        <v>26</v>
      </c>
    </row>
    <row r="22" spans="1:10" ht="15.75" thickBot="1" x14ac:dyDescent="0.25">
      <c r="A22" s="86" t="str">
        <f>'A remplir'!B17</f>
        <v>Dumbbell Row</v>
      </c>
      <c r="B22" s="84" t="s">
        <v>69</v>
      </c>
      <c r="C22" s="52"/>
      <c r="D22" s="41" t="s">
        <v>29</v>
      </c>
      <c r="E22" s="52"/>
      <c r="F22" s="41" t="s">
        <v>29</v>
      </c>
      <c r="G22" s="52"/>
      <c r="H22" s="41" t="s">
        <v>30</v>
      </c>
      <c r="I22" s="52"/>
      <c r="J22" s="41" t="s">
        <v>26</v>
      </c>
    </row>
    <row r="23" spans="1:10" ht="15.75" thickBot="1" x14ac:dyDescent="0.25">
      <c r="A23" s="86" t="str">
        <f>'A remplir'!B18</f>
        <v>Standing Dumbbell OHP</v>
      </c>
      <c r="B23" s="84" t="s">
        <v>69</v>
      </c>
      <c r="C23" s="52"/>
      <c r="D23" s="41" t="s">
        <v>31</v>
      </c>
      <c r="E23" s="52"/>
      <c r="F23" s="41" t="s">
        <v>31</v>
      </c>
      <c r="G23" s="52"/>
      <c r="H23" s="41" t="s">
        <v>29</v>
      </c>
      <c r="I23" s="52"/>
      <c r="J23" s="41" t="s">
        <v>30</v>
      </c>
    </row>
    <row r="24" spans="1:10" ht="15.75" thickBot="1" x14ac:dyDescent="0.25">
      <c r="A24" s="86" t="str">
        <f>'A remplir'!B19</f>
        <v>Weighted Pull-up</v>
      </c>
      <c r="B24" s="84" t="s">
        <v>69</v>
      </c>
      <c r="C24" s="52"/>
      <c r="D24" s="41" t="s">
        <v>31</v>
      </c>
      <c r="E24" s="52"/>
      <c r="F24" s="41" t="s">
        <v>31</v>
      </c>
      <c r="G24" s="52"/>
      <c r="H24" s="41" t="s">
        <v>29</v>
      </c>
      <c r="I24" s="52"/>
      <c r="J24" s="41" t="s">
        <v>30</v>
      </c>
    </row>
    <row r="25" spans="1:10" ht="15.75" thickBot="1" x14ac:dyDescent="0.25">
      <c r="A25" s="86" t="s">
        <v>27</v>
      </c>
      <c r="B25" s="84" t="s">
        <v>69</v>
      </c>
      <c r="C25" s="52"/>
      <c r="D25" s="41" t="s">
        <v>32</v>
      </c>
      <c r="E25" s="52"/>
      <c r="F25" s="41" t="s">
        <v>32</v>
      </c>
      <c r="G25" s="52"/>
      <c r="H25" s="41" t="s">
        <v>32</v>
      </c>
      <c r="I25" s="32"/>
      <c r="J25" s="37" t="s">
        <v>32</v>
      </c>
    </row>
    <row r="26" spans="1:10" ht="15.75" thickBot="1" x14ac:dyDescent="0.25">
      <c r="A26" s="87" t="s">
        <v>28</v>
      </c>
      <c r="B26" s="84" t="s">
        <v>69</v>
      </c>
      <c r="C26" s="18"/>
      <c r="D26" s="40" t="s">
        <v>32</v>
      </c>
      <c r="E26" s="18"/>
      <c r="F26" s="40" t="s">
        <v>32</v>
      </c>
      <c r="G26" s="18"/>
      <c r="H26" s="40" t="s">
        <v>32</v>
      </c>
      <c r="I26" s="14"/>
      <c r="J26" s="49" t="s">
        <v>32</v>
      </c>
    </row>
    <row r="27" spans="1:10" ht="15" x14ac:dyDescent="0.2">
      <c r="A27" s="57"/>
      <c r="B27" s="57"/>
      <c r="C27" s="57"/>
      <c r="D27" s="57"/>
      <c r="E27" s="57"/>
      <c r="F27" s="57"/>
      <c r="G27" s="57"/>
      <c r="H27" s="57"/>
      <c r="I27" s="57"/>
      <c r="J27" s="57"/>
    </row>
    <row r="28" spans="1:10" ht="18" customHeight="1" x14ac:dyDescent="0.2">
      <c r="A28" s="21">
        <f>'A remplir'!B6+4</f>
        <v>41600</v>
      </c>
      <c r="C28" s="58"/>
      <c r="D28" s="58"/>
      <c r="E28" s="58"/>
      <c r="F28" s="58"/>
      <c r="G28" s="58"/>
      <c r="H28" s="58"/>
      <c r="I28" s="58"/>
      <c r="J28" s="58"/>
    </row>
    <row r="29" spans="1:10" ht="16.5" customHeight="1" x14ac:dyDescent="0.2">
      <c r="A29" s="56"/>
      <c r="B29" s="25"/>
      <c r="C29" s="92" t="s">
        <v>22</v>
      </c>
      <c r="D29" s="93"/>
      <c r="E29" s="92" t="s">
        <v>23</v>
      </c>
      <c r="F29" s="93"/>
      <c r="G29" s="92" t="s">
        <v>24</v>
      </c>
      <c r="H29" s="93"/>
      <c r="I29" s="92" t="s">
        <v>25</v>
      </c>
      <c r="J29" s="93"/>
    </row>
    <row r="30" spans="1:10" ht="18" customHeight="1" thickBot="1" x14ac:dyDescent="0.25">
      <c r="A30" s="85" t="s">
        <v>20</v>
      </c>
      <c r="B30" s="84" t="s">
        <v>69</v>
      </c>
      <c r="C30" s="13">
        <f>IF(('A remplir'!B34="kg"),MROUND(('A remplir'!B13*0.7),2.5),MROUND(('A remplir'!B13*0.7),5))</f>
        <v>385</v>
      </c>
      <c r="D30" s="33" t="s">
        <v>30</v>
      </c>
      <c r="E30" s="13">
        <f>C30</f>
        <v>385</v>
      </c>
      <c r="F30" s="33" t="s">
        <v>30</v>
      </c>
      <c r="G30" s="13">
        <f>E30</f>
        <v>385</v>
      </c>
      <c r="H30" s="33" t="s">
        <v>30</v>
      </c>
      <c r="I30" s="13">
        <f>G30</f>
        <v>385</v>
      </c>
      <c r="J30" s="33" t="s">
        <v>30</v>
      </c>
    </row>
    <row r="31" spans="1:10" ht="18" customHeight="1" thickBot="1" x14ac:dyDescent="0.25">
      <c r="A31" s="86" t="s">
        <v>21</v>
      </c>
      <c r="B31" s="84" t="s">
        <v>69</v>
      </c>
      <c r="C31" s="52">
        <f>IF(('A remplir'!B34="kg"),MROUND(('A remplir'!B14*0.7),2.5),MROUND(('A remplir'!B14*0.7),5))</f>
        <v>420</v>
      </c>
      <c r="D31" s="41" t="s">
        <v>30</v>
      </c>
      <c r="E31" s="52">
        <f>C31</f>
        <v>420</v>
      </c>
      <c r="F31" s="41" t="s">
        <v>30</v>
      </c>
      <c r="G31" s="32"/>
      <c r="H31" s="37"/>
      <c r="I31" s="32"/>
      <c r="J31" s="37"/>
    </row>
    <row r="32" spans="1:10" ht="18" customHeight="1" thickBot="1" x14ac:dyDescent="0.25">
      <c r="A32" s="86" t="s">
        <v>27</v>
      </c>
      <c r="B32" s="84" t="s">
        <v>69</v>
      </c>
      <c r="C32" s="52"/>
      <c r="D32" s="41"/>
      <c r="E32" s="52"/>
      <c r="F32" s="41"/>
      <c r="G32" s="52"/>
      <c r="H32" s="41"/>
      <c r="I32" s="32"/>
      <c r="J32" s="37"/>
    </row>
    <row r="33" spans="1:10" ht="18" customHeight="1" thickBot="1" x14ac:dyDescent="0.25">
      <c r="A33" s="87" t="s">
        <v>28</v>
      </c>
      <c r="B33" s="84" t="s">
        <v>69</v>
      </c>
      <c r="C33" s="18"/>
      <c r="D33" s="40"/>
      <c r="E33" s="18"/>
      <c r="F33" s="40"/>
      <c r="G33" s="18"/>
      <c r="H33" s="40"/>
      <c r="I33" s="32"/>
      <c r="J33" s="37"/>
    </row>
    <row r="34" spans="1:10" ht="18" customHeight="1" x14ac:dyDescent="0.2">
      <c r="A34" s="57"/>
      <c r="B34" s="57"/>
      <c r="C34" s="57"/>
      <c r="D34" s="57"/>
      <c r="E34" s="57"/>
      <c r="F34" s="57"/>
      <c r="G34" s="57"/>
      <c r="H34" s="57"/>
      <c r="I34" s="15"/>
      <c r="J34" s="15"/>
    </row>
    <row r="35" spans="1:10" ht="15" x14ac:dyDescent="0.2">
      <c r="A35" s="21">
        <f>'A remplir'!B6+5</f>
        <v>41601</v>
      </c>
      <c r="C35" s="58"/>
      <c r="D35" s="58"/>
      <c r="E35" s="58"/>
      <c r="F35" s="58"/>
      <c r="G35" s="58"/>
      <c r="H35" s="58"/>
      <c r="I35" s="58"/>
      <c r="J35" s="58"/>
    </row>
    <row r="36" spans="1:10" ht="15" x14ac:dyDescent="0.2">
      <c r="A36" s="58"/>
      <c r="B36" s="25"/>
      <c r="C36" s="92" t="s">
        <v>22</v>
      </c>
      <c r="D36" s="93"/>
      <c r="E36" s="92" t="s">
        <v>23</v>
      </c>
      <c r="F36" s="93"/>
      <c r="G36" s="92" t="s">
        <v>24</v>
      </c>
      <c r="H36" s="93"/>
      <c r="I36" s="92" t="s">
        <v>25</v>
      </c>
      <c r="J36" s="93"/>
    </row>
    <row r="37" spans="1:10" ht="15.75" thickBot="1" x14ac:dyDescent="0.25">
      <c r="A37" s="42" t="s">
        <v>19</v>
      </c>
      <c r="B37" s="84" t="s">
        <v>69</v>
      </c>
      <c r="C37" s="13">
        <f>IF(('A remplir'!B9="kg"),MROUND(('A remplir'!B12*0.8),2.5),MROUND(('A remplir'!B12*0.8),5))</f>
        <v>255</v>
      </c>
      <c r="D37" s="33" t="s">
        <v>33</v>
      </c>
      <c r="E37" s="44"/>
      <c r="F37" s="26"/>
      <c r="G37" s="44"/>
      <c r="H37" s="26"/>
      <c r="I37" s="44"/>
      <c r="J37" s="26"/>
    </row>
    <row r="38" spans="1:10" ht="15.75" thickBot="1" x14ac:dyDescent="0.25">
      <c r="A38" s="43" t="str">
        <f>'A remplir'!B17</f>
        <v>Dumbbell Row</v>
      </c>
      <c r="B38" s="84" t="s">
        <v>69</v>
      </c>
      <c r="C38" s="52"/>
      <c r="D38" s="41" t="s">
        <v>29</v>
      </c>
      <c r="E38" s="52"/>
      <c r="F38" s="41" t="s">
        <v>29</v>
      </c>
      <c r="G38" s="52"/>
      <c r="H38" s="41" t="s">
        <v>30</v>
      </c>
      <c r="I38" s="52"/>
      <c r="J38" s="41" t="s">
        <v>26</v>
      </c>
    </row>
    <row r="39" spans="1:10" ht="15.75" thickBot="1" x14ac:dyDescent="0.25">
      <c r="A39" s="43" t="str">
        <f>'A remplir'!B18</f>
        <v>Standing Dumbbell OHP</v>
      </c>
      <c r="B39" s="84" t="s">
        <v>69</v>
      </c>
      <c r="C39" s="52"/>
      <c r="D39" s="41" t="s">
        <v>31</v>
      </c>
      <c r="E39" s="52"/>
      <c r="F39" s="41" t="s">
        <v>31</v>
      </c>
      <c r="G39" s="52"/>
      <c r="H39" s="41" t="s">
        <v>29</v>
      </c>
      <c r="I39" s="52"/>
      <c r="J39" s="41" t="s">
        <v>30</v>
      </c>
    </row>
    <row r="40" spans="1:10" ht="15.75" thickBot="1" x14ac:dyDescent="0.25">
      <c r="A40" s="43" t="str">
        <f>'A remplir'!B19</f>
        <v>Weighted Pull-up</v>
      </c>
      <c r="B40" s="84" t="s">
        <v>69</v>
      </c>
      <c r="C40" s="52"/>
      <c r="D40" s="41" t="s">
        <v>31</v>
      </c>
      <c r="E40" s="52"/>
      <c r="F40" s="41" t="s">
        <v>31</v>
      </c>
      <c r="G40" s="52"/>
      <c r="H40" s="41" t="s">
        <v>29</v>
      </c>
      <c r="I40" s="52"/>
      <c r="J40" s="41" t="s">
        <v>30</v>
      </c>
    </row>
    <row r="41" spans="1:10" ht="15.75" thickBot="1" x14ac:dyDescent="0.25">
      <c r="A41" s="43" t="s">
        <v>27</v>
      </c>
      <c r="B41" s="84" t="s">
        <v>69</v>
      </c>
      <c r="C41" s="52"/>
      <c r="D41" s="41" t="s">
        <v>32</v>
      </c>
      <c r="E41" s="52"/>
      <c r="F41" s="41" t="s">
        <v>32</v>
      </c>
      <c r="G41" s="52"/>
      <c r="H41" s="41" t="s">
        <v>32</v>
      </c>
      <c r="I41" s="32"/>
      <c r="J41" s="37" t="s">
        <v>32</v>
      </c>
    </row>
    <row r="42" spans="1:10" ht="15.75" thickBot="1" x14ac:dyDescent="0.25">
      <c r="A42" s="5" t="s">
        <v>28</v>
      </c>
      <c r="B42" s="84" t="s">
        <v>69</v>
      </c>
      <c r="C42" s="18"/>
      <c r="D42" s="40" t="s">
        <v>32</v>
      </c>
      <c r="E42" s="18"/>
      <c r="F42" s="40" t="s">
        <v>32</v>
      </c>
      <c r="G42" s="18"/>
      <c r="H42" s="40" t="s">
        <v>32</v>
      </c>
      <c r="I42" s="14"/>
      <c r="J42" s="49" t="s">
        <v>32</v>
      </c>
    </row>
  </sheetData>
  <mergeCells count="1">
    <mergeCell ref="A1:J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0"/>
  <sheetViews>
    <sheetView topLeftCell="A19" workbookViewId="0">
      <selection activeCell="A30" sqref="A30"/>
    </sheetView>
  </sheetViews>
  <sheetFormatPr baseColWidth="10" defaultColWidth="10.42578125" defaultRowHeight="17.25" customHeight="1" x14ac:dyDescent="0.2"/>
  <cols>
    <col min="1" max="1" width="29.28515625" style="34" customWidth="1"/>
    <col min="2" max="2" width="13.85546875" style="34" bestFit="1" customWidth="1"/>
    <col min="3" max="3" width="6.42578125" style="34" customWidth="1"/>
    <col min="4" max="4" width="6.85546875" style="34" bestFit="1" customWidth="1"/>
    <col min="5" max="5" width="5.28515625" style="34" bestFit="1" customWidth="1"/>
    <col min="6" max="6" width="5.7109375" style="34" bestFit="1" customWidth="1"/>
    <col min="7" max="7" width="6.42578125" style="34" customWidth="1"/>
    <col min="8" max="8" width="5.7109375" style="34" bestFit="1" customWidth="1"/>
    <col min="9" max="9" width="6.42578125" style="34" customWidth="1"/>
    <col min="10" max="10" width="28.42578125" style="34" customWidth="1"/>
  </cols>
  <sheetData>
    <row r="1" spans="1:15" ht="24.75" customHeight="1" x14ac:dyDescent="0.2">
      <c r="A1" s="75" t="s">
        <v>78</v>
      </c>
      <c r="B1" s="67"/>
      <c r="C1" s="67"/>
      <c r="D1" s="67"/>
      <c r="E1" s="67"/>
      <c r="F1" s="67"/>
      <c r="G1" s="67"/>
      <c r="H1" s="67"/>
      <c r="I1" s="67"/>
      <c r="J1" s="68"/>
    </row>
    <row r="2" spans="1:15" ht="15" x14ac:dyDescent="0.2">
      <c r="A2" s="57"/>
      <c r="B2" s="57"/>
      <c r="C2" s="57"/>
      <c r="D2" s="57"/>
      <c r="E2" s="57"/>
      <c r="F2" s="57"/>
      <c r="G2" s="57"/>
      <c r="H2" s="57"/>
      <c r="I2" s="57"/>
      <c r="J2" s="57"/>
    </row>
    <row r="3" spans="1:15" ht="15" x14ac:dyDescent="0.2">
      <c r="A3" s="21">
        <f>'A remplir'!B6+7</f>
        <v>41603</v>
      </c>
      <c r="C3" s="58"/>
      <c r="D3" s="58"/>
      <c r="E3" s="58"/>
      <c r="F3" s="58"/>
      <c r="G3" s="58"/>
      <c r="H3" s="58"/>
      <c r="I3" s="58"/>
      <c r="J3" s="58"/>
    </row>
    <row r="4" spans="1:15" ht="15" x14ac:dyDescent="0.2">
      <c r="A4" s="56"/>
      <c r="B4" s="25"/>
      <c r="C4" s="92" t="s">
        <v>22</v>
      </c>
      <c r="D4" s="93"/>
      <c r="E4" s="92" t="s">
        <v>23</v>
      </c>
      <c r="F4" s="93"/>
      <c r="G4" s="92" t="s">
        <v>24</v>
      </c>
      <c r="H4" s="93"/>
      <c r="I4" s="92" t="s">
        <v>25</v>
      </c>
      <c r="J4" s="94"/>
    </row>
    <row r="5" spans="1:15" ht="15" x14ac:dyDescent="0.2">
      <c r="A5" s="85" t="s">
        <v>20</v>
      </c>
      <c r="B5" s="84" t="s">
        <v>69</v>
      </c>
      <c r="C5" s="13">
        <f>IF(('A remplir'!B9="kg"),MROUND(('A remplir'!B13*0.8),2.5),MROUND(('A remplir'!B13*0.8),5))</f>
        <v>440</v>
      </c>
      <c r="D5" s="33" t="s">
        <v>34</v>
      </c>
      <c r="E5" s="44"/>
      <c r="F5" s="26"/>
      <c r="G5" s="44"/>
      <c r="H5" s="26"/>
      <c r="I5" s="44"/>
      <c r="J5" s="12"/>
    </row>
    <row r="6" spans="1:15" ht="12.75" x14ac:dyDescent="0.2">
      <c r="A6" s="96" t="s">
        <v>81</v>
      </c>
      <c r="B6" s="69"/>
      <c r="C6" s="69"/>
      <c r="D6" s="69"/>
      <c r="E6" s="69"/>
      <c r="F6" s="69"/>
      <c r="G6" s="69"/>
      <c r="H6" s="69"/>
      <c r="I6" s="69"/>
      <c r="J6" s="69"/>
    </row>
    <row r="7" spans="1:15" ht="12.75" x14ac:dyDescent="0.2">
      <c r="A7" s="69" t="s">
        <v>79</v>
      </c>
      <c r="B7" s="69"/>
      <c r="C7" s="69"/>
      <c r="D7" s="69"/>
      <c r="E7" s="69"/>
      <c r="F7" s="69"/>
      <c r="G7" s="69"/>
      <c r="H7" s="69"/>
      <c r="I7" s="69"/>
      <c r="J7" s="69"/>
    </row>
    <row r="8" spans="1:15" ht="16.5" customHeight="1" thickBot="1" x14ac:dyDescent="0.25">
      <c r="A8" s="69" t="s">
        <v>80</v>
      </c>
      <c r="B8" s="69"/>
      <c r="C8" s="69"/>
      <c r="D8" s="69"/>
      <c r="E8" s="69"/>
      <c r="F8" s="69"/>
      <c r="G8" s="69"/>
      <c r="H8" s="69"/>
      <c r="I8" s="69"/>
      <c r="J8" s="69"/>
      <c r="M8" s="95"/>
    </row>
    <row r="9" spans="1:15" ht="15.75" thickBot="1" x14ac:dyDescent="0.25">
      <c r="A9" s="86" t="s">
        <v>35</v>
      </c>
      <c r="B9" s="84" t="s">
        <v>69</v>
      </c>
      <c r="C9" s="52"/>
      <c r="D9" s="41" t="s">
        <v>30</v>
      </c>
      <c r="E9" s="52"/>
      <c r="F9" s="41" t="s">
        <v>30</v>
      </c>
      <c r="G9" s="52"/>
      <c r="H9" s="41" t="s">
        <v>30</v>
      </c>
      <c r="I9" s="32"/>
      <c r="J9" s="38"/>
    </row>
    <row r="10" spans="1:15" ht="15.75" thickBot="1" x14ac:dyDescent="0.25">
      <c r="A10" s="88" t="s">
        <v>70</v>
      </c>
      <c r="B10" s="84" t="s">
        <v>69</v>
      </c>
      <c r="C10" s="52"/>
      <c r="D10" s="41"/>
      <c r="E10" s="52"/>
      <c r="F10" s="41"/>
      <c r="G10" s="52"/>
      <c r="H10" s="41"/>
      <c r="I10" s="32"/>
      <c r="J10" s="38"/>
    </row>
    <row r="11" spans="1:15" ht="15.75" thickBot="1" x14ac:dyDescent="0.25">
      <c r="A11" s="88" t="s">
        <v>71</v>
      </c>
      <c r="B11" s="84" t="s">
        <v>69</v>
      </c>
      <c r="C11" s="18"/>
      <c r="D11" s="40"/>
      <c r="E11" s="18"/>
      <c r="F11" s="40"/>
      <c r="G11" s="18"/>
      <c r="H11" s="40"/>
      <c r="I11" s="14"/>
      <c r="J11" s="22"/>
    </row>
    <row r="12" spans="1:15" ht="15" x14ac:dyDescent="0.2">
      <c r="A12" s="57"/>
      <c r="B12" s="57"/>
      <c r="C12" s="57"/>
      <c r="D12" s="57"/>
      <c r="E12" s="57"/>
      <c r="F12" s="57"/>
      <c r="G12" s="57"/>
      <c r="H12" s="57"/>
      <c r="I12" s="57"/>
      <c r="J12" s="57"/>
    </row>
    <row r="13" spans="1:15" ht="15" x14ac:dyDescent="0.2">
      <c r="A13" s="21">
        <f>'A remplir'!B6+8</f>
        <v>41604</v>
      </c>
      <c r="C13" s="58"/>
      <c r="D13" s="58"/>
      <c r="E13" s="58"/>
      <c r="F13" s="58"/>
      <c r="G13" s="58"/>
      <c r="H13" s="58"/>
      <c r="I13" s="58"/>
      <c r="J13" s="58"/>
      <c r="O13" s="95"/>
    </row>
    <row r="14" spans="1:15" ht="15" x14ac:dyDescent="0.2">
      <c r="A14" s="58"/>
      <c r="B14" s="25"/>
      <c r="C14" s="92" t="s">
        <v>22</v>
      </c>
      <c r="D14" s="93"/>
      <c r="E14" s="92" t="s">
        <v>23</v>
      </c>
      <c r="F14" s="93"/>
      <c r="G14" s="92" t="s">
        <v>24</v>
      </c>
      <c r="H14" s="93"/>
      <c r="I14" s="92" t="s">
        <v>25</v>
      </c>
      <c r="J14" s="93"/>
      <c r="O14" s="95"/>
    </row>
    <row r="15" spans="1:15" ht="15.75" thickBot="1" x14ac:dyDescent="0.25">
      <c r="A15" s="85" t="s">
        <v>19</v>
      </c>
      <c r="B15" s="84" t="s">
        <v>69</v>
      </c>
      <c r="C15" s="13">
        <f>IF(('A remplir'!B9="kg"),MROUND(('A remplir'!B12*0.725),2.5),MROUND(('A remplir'!B12*0.725),5))</f>
        <v>230</v>
      </c>
      <c r="D15" s="33" t="s">
        <v>29</v>
      </c>
      <c r="E15" s="13">
        <f>IF(('A remplir'!B9="kg"),MROUND(('A remplir'!B12*0.775),2.5),MROUND(('A remplir'!B12*0.775),5))</f>
        <v>250</v>
      </c>
      <c r="F15" s="33" t="s">
        <v>30</v>
      </c>
      <c r="G15" s="13">
        <f>IF(('A remplir'!B9="kg"),(MROUND(('A remplir'!B12*0.8),2.5)+2.5),(MROUND(('A remplir'!B12*0.8),5)+5))</f>
        <v>260</v>
      </c>
      <c r="H15" s="33" t="s">
        <v>36</v>
      </c>
      <c r="I15" s="44"/>
      <c r="J15" s="26"/>
    </row>
    <row r="16" spans="1:15" ht="15.75" thickBot="1" x14ac:dyDescent="0.25">
      <c r="A16" s="86" t="str">
        <f>'A remplir'!B17</f>
        <v>Dumbbell Row</v>
      </c>
      <c r="B16" s="84" t="s">
        <v>69</v>
      </c>
      <c r="C16" s="52"/>
      <c r="D16" s="41" t="s">
        <v>29</v>
      </c>
      <c r="E16" s="52"/>
      <c r="F16" s="41" t="s">
        <v>30</v>
      </c>
      <c r="G16" s="52"/>
      <c r="H16" s="41" t="s">
        <v>30</v>
      </c>
      <c r="I16" s="32"/>
      <c r="J16" s="37"/>
    </row>
    <row r="17" spans="1:14" ht="15.75" thickBot="1" x14ac:dyDescent="0.25">
      <c r="A17" s="86" t="str">
        <f>'A remplir'!B18</f>
        <v>Standing Dumbbell OHP</v>
      </c>
      <c r="B17" s="84" t="s">
        <v>69</v>
      </c>
      <c r="C17" s="52"/>
      <c r="D17" s="41" t="s">
        <v>29</v>
      </c>
      <c r="E17" s="52"/>
      <c r="F17" s="41" t="s">
        <v>30</v>
      </c>
      <c r="G17" s="52"/>
      <c r="H17" s="41" t="s">
        <v>26</v>
      </c>
      <c r="I17" s="32"/>
      <c r="J17" s="37"/>
    </row>
    <row r="18" spans="1:14" ht="15.75" thickBot="1" x14ac:dyDescent="0.25">
      <c r="A18" s="86" t="str">
        <f>'A remplir'!B19</f>
        <v>Weighted Pull-up</v>
      </c>
      <c r="B18" s="84" t="s">
        <v>69</v>
      </c>
      <c r="C18" s="52"/>
      <c r="D18" s="41" t="s">
        <v>29</v>
      </c>
      <c r="E18" s="52"/>
      <c r="F18" s="41" t="s">
        <v>30</v>
      </c>
      <c r="G18" s="52"/>
      <c r="H18" s="41" t="s">
        <v>26</v>
      </c>
      <c r="I18" s="32"/>
      <c r="J18" s="37"/>
    </row>
    <row r="19" spans="1:14" ht="15.75" thickBot="1" x14ac:dyDescent="0.25">
      <c r="A19" s="88" t="s">
        <v>70</v>
      </c>
      <c r="B19" s="84" t="s">
        <v>69</v>
      </c>
      <c r="C19" s="52"/>
      <c r="D19" s="41" t="s">
        <v>32</v>
      </c>
      <c r="E19" s="52"/>
      <c r="F19" s="41" t="s">
        <v>32</v>
      </c>
      <c r="G19" s="52"/>
      <c r="H19" s="41" t="s">
        <v>32</v>
      </c>
      <c r="I19" s="32"/>
      <c r="J19" s="37" t="s">
        <v>32</v>
      </c>
    </row>
    <row r="20" spans="1:14" ht="15.75" thickBot="1" x14ac:dyDescent="0.25">
      <c r="A20" s="88" t="s">
        <v>71</v>
      </c>
      <c r="B20" s="84" t="s">
        <v>69</v>
      </c>
      <c r="C20" s="18"/>
      <c r="D20" s="40" t="s">
        <v>32</v>
      </c>
      <c r="E20" s="18"/>
      <c r="F20" s="40" t="s">
        <v>32</v>
      </c>
      <c r="G20" s="18"/>
      <c r="H20" s="40" t="s">
        <v>32</v>
      </c>
      <c r="I20" s="14"/>
      <c r="J20" s="49" t="s">
        <v>32</v>
      </c>
    </row>
    <row r="21" spans="1:14" ht="15" x14ac:dyDescent="0.2">
      <c r="A21" s="57"/>
      <c r="B21" s="57"/>
      <c r="C21" s="57"/>
      <c r="D21" s="57"/>
      <c r="E21" s="57"/>
      <c r="F21" s="57"/>
      <c r="G21" s="57"/>
      <c r="H21" s="57"/>
      <c r="I21" s="57"/>
      <c r="J21" s="57"/>
    </row>
    <row r="22" spans="1:14" ht="15" x14ac:dyDescent="0.2">
      <c r="A22" s="21">
        <f>'A remplir'!B6+10</f>
        <v>41606</v>
      </c>
      <c r="C22" s="58"/>
      <c r="D22" s="58"/>
      <c r="E22" s="58"/>
      <c r="F22" s="58"/>
      <c r="G22" s="58"/>
      <c r="H22" s="58"/>
      <c r="I22" s="58"/>
      <c r="J22" s="58"/>
    </row>
    <row r="23" spans="1:14" ht="15" x14ac:dyDescent="0.2">
      <c r="A23" s="56"/>
      <c r="B23" s="25"/>
      <c r="C23" s="92" t="s">
        <v>22</v>
      </c>
      <c r="D23" s="93"/>
      <c r="E23" s="92" t="s">
        <v>23</v>
      </c>
      <c r="F23" s="93"/>
      <c r="G23" s="92" t="s">
        <v>24</v>
      </c>
      <c r="H23" s="93"/>
      <c r="I23" s="92" t="s">
        <v>25</v>
      </c>
      <c r="J23" s="93"/>
    </row>
    <row r="24" spans="1:14" ht="15" x14ac:dyDescent="0.2">
      <c r="A24" s="85" t="s">
        <v>20</v>
      </c>
      <c r="B24" s="84" t="s">
        <v>69</v>
      </c>
      <c r="C24" s="13">
        <f>IF(('A remplir'!B9="kg"),(MROUND(('A remplir'!B13*0.8),2.5)+2.5),(MROUND(('A remplir'!B13*0.8),5)+5))</f>
        <v>445</v>
      </c>
      <c r="D24" s="33" t="s">
        <v>34</v>
      </c>
      <c r="E24" s="44"/>
      <c r="F24" s="26"/>
      <c r="G24" s="44"/>
      <c r="H24" s="26"/>
      <c r="I24" s="44"/>
      <c r="J24" s="26"/>
    </row>
    <row r="25" spans="1:14" ht="18" customHeight="1" x14ac:dyDescent="0.2">
      <c r="A25" s="70" t="s">
        <v>37</v>
      </c>
      <c r="B25" s="70"/>
      <c r="C25" s="70"/>
      <c r="D25" s="70"/>
      <c r="E25" s="70"/>
      <c r="F25" s="70"/>
      <c r="G25" s="70"/>
      <c r="H25" s="70"/>
      <c r="I25" s="69"/>
      <c r="J25" s="69"/>
    </row>
    <row r="26" spans="1:14" ht="18" customHeight="1" x14ac:dyDescent="0.2">
      <c r="A26" s="70" t="s">
        <v>82</v>
      </c>
      <c r="B26" s="70"/>
      <c r="C26" s="70"/>
      <c r="D26" s="70"/>
      <c r="E26" s="70"/>
      <c r="F26" s="70"/>
      <c r="G26" s="70"/>
      <c r="H26" s="70"/>
      <c r="I26" s="69"/>
      <c r="J26" s="69"/>
    </row>
    <row r="27" spans="1:14" ht="18" customHeight="1" x14ac:dyDescent="0.2">
      <c r="A27" s="70" t="s">
        <v>83</v>
      </c>
      <c r="B27" s="70"/>
      <c r="C27" s="70"/>
      <c r="D27" s="70"/>
      <c r="E27" s="70"/>
      <c r="F27" s="70"/>
      <c r="G27" s="70"/>
      <c r="H27" s="70"/>
      <c r="I27" s="69"/>
      <c r="J27" s="69"/>
    </row>
    <row r="28" spans="1:14" ht="18" customHeight="1" x14ac:dyDescent="0.2">
      <c r="A28" s="70" t="s">
        <v>84</v>
      </c>
      <c r="B28" s="70"/>
      <c r="C28" s="70"/>
      <c r="D28" s="70"/>
      <c r="E28" s="70"/>
      <c r="F28" s="70"/>
      <c r="G28" s="70"/>
      <c r="H28" s="70"/>
      <c r="I28" s="69"/>
      <c r="J28" s="69"/>
      <c r="N28" s="95"/>
    </row>
    <row r="29" spans="1:14" ht="18" customHeight="1" thickBot="1" x14ac:dyDescent="0.25">
      <c r="A29" s="97" t="s">
        <v>85</v>
      </c>
      <c r="B29" s="70"/>
      <c r="C29" s="70"/>
      <c r="D29" s="70"/>
      <c r="E29" s="70"/>
      <c r="F29" s="70"/>
      <c r="G29" s="70"/>
      <c r="H29" s="70"/>
      <c r="I29" s="69"/>
      <c r="J29" s="69"/>
    </row>
    <row r="30" spans="1:14" ht="15.75" thickBot="1" x14ac:dyDescent="0.25">
      <c r="A30" s="86" t="s">
        <v>35</v>
      </c>
      <c r="B30" s="84" t="s">
        <v>69</v>
      </c>
      <c r="C30" s="52"/>
      <c r="D30" s="41" t="s">
        <v>30</v>
      </c>
      <c r="E30" s="52"/>
      <c r="F30" s="41" t="s">
        <v>30</v>
      </c>
      <c r="G30" s="52"/>
      <c r="H30" s="41" t="s">
        <v>30</v>
      </c>
      <c r="I30" s="32"/>
      <c r="J30" s="37"/>
    </row>
    <row r="31" spans="1:14" ht="15.75" thickBot="1" x14ac:dyDescent="0.25">
      <c r="A31" s="74" t="s">
        <v>70</v>
      </c>
      <c r="B31" s="84" t="s">
        <v>69</v>
      </c>
      <c r="C31" s="52"/>
      <c r="D31" s="41"/>
      <c r="E31" s="52"/>
      <c r="F31" s="41"/>
      <c r="G31" s="52"/>
      <c r="H31" s="41"/>
      <c r="I31" s="32"/>
      <c r="J31" s="37"/>
    </row>
    <row r="32" spans="1:14" ht="15.75" thickBot="1" x14ac:dyDescent="0.25">
      <c r="A32" s="88" t="s">
        <v>71</v>
      </c>
      <c r="B32" s="84" t="s">
        <v>69</v>
      </c>
      <c r="C32" s="18"/>
      <c r="D32" s="40"/>
      <c r="E32" s="18"/>
      <c r="F32" s="40"/>
      <c r="G32" s="18"/>
      <c r="H32" s="40"/>
      <c r="I32" s="14"/>
      <c r="J32" s="49"/>
    </row>
    <row r="33" spans="1:15" ht="15" x14ac:dyDescent="0.2">
      <c r="A33" s="57"/>
      <c r="B33" s="57"/>
      <c r="C33" s="57"/>
      <c r="D33" s="57"/>
      <c r="E33" s="57"/>
      <c r="F33" s="57"/>
      <c r="G33" s="57"/>
      <c r="H33" s="57"/>
      <c r="I33" s="57"/>
      <c r="J33" s="57"/>
    </row>
    <row r="34" spans="1:15" ht="15" x14ac:dyDescent="0.2">
      <c r="A34" s="21">
        <f>'A remplir'!B6+11</f>
        <v>41607</v>
      </c>
      <c r="C34" s="58"/>
      <c r="D34" s="58"/>
      <c r="E34" s="58"/>
      <c r="F34" s="58"/>
      <c r="G34" s="58"/>
      <c r="H34" s="58"/>
      <c r="I34" s="58"/>
      <c r="J34" s="58"/>
    </row>
    <row r="35" spans="1:15" ht="15" x14ac:dyDescent="0.2">
      <c r="A35" s="58"/>
      <c r="B35" s="25"/>
      <c r="C35" s="92" t="s">
        <v>22</v>
      </c>
      <c r="D35" s="93"/>
      <c r="E35" s="92" t="s">
        <v>23</v>
      </c>
      <c r="F35" s="93"/>
      <c r="G35" s="92" t="s">
        <v>24</v>
      </c>
      <c r="H35" s="93"/>
      <c r="I35" s="92" t="s">
        <v>25</v>
      </c>
      <c r="J35" s="93"/>
      <c r="O35" s="95"/>
    </row>
    <row r="36" spans="1:15" ht="15.75" thickBot="1" x14ac:dyDescent="0.25">
      <c r="A36" s="85" t="s">
        <v>19</v>
      </c>
      <c r="B36" s="84" t="s">
        <v>69</v>
      </c>
      <c r="C36" s="13">
        <f>IF(('A remplir'!B9="kg"),MROUND(('A remplir'!B12*0.725),2.5),MROUND(('A remplir'!B12*0.725),5))</f>
        <v>230</v>
      </c>
      <c r="D36" s="33" t="s">
        <v>29</v>
      </c>
      <c r="E36" s="13">
        <f>IF(('A remplir'!B9="kg"),MROUND(('A remplir'!B12*0.775),2.5),MROUND(('A remplir'!B12*0.775),5))</f>
        <v>250</v>
      </c>
      <c r="F36" s="33" t="s">
        <v>30</v>
      </c>
      <c r="G36" s="13">
        <f>IF(('A remplir'!B9="kg"),(MROUND(('A remplir'!B12*0.8),2.5)+2.5),(MROUND(('A remplir'!B12*0.8),5)+5))</f>
        <v>260</v>
      </c>
      <c r="H36" s="33" t="s">
        <v>36</v>
      </c>
      <c r="I36" s="44"/>
      <c r="J36" s="26"/>
    </row>
    <row r="37" spans="1:15" ht="15.75" thickBot="1" x14ac:dyDescent="0.25">
      <c r="A37" s="86" t="str">
        <f>'A remplir'!B17</f>
        <v>Dumbbell Row</v>
      </c>
      <c r="B37" s="84" t="s">
        <v>69</v>
      </c>
      <c r="C37" s="52"/>
      <c r="D37" s="41" t="s">
        <v>29</v>
      </c>
      <c r="E37" s="52"/>
      <c r="F37" s="41" t="s">
        <v>30</v>
      </c>
      <c r="G37" s="52"/>
      <c r="H37" s="41" t="s">
        <v>30</v>
      </c>
      <c r="I37" s="32"/>
      <c r="J37" s="37"/>
    </row>
    <row r="38" spans="1:15" ht="15.75" thickBot="1" x14ac:dyDescent="0.25">
      <c r="A38" s="86" t="str">
        <f>'A remplir'!B18</f>
        <v>Standing Dumbbell OHP</v>
      </c>
      <c r="B38" s="84" t="s">
        <v>69</v>
      </c>
      <c r="C38" s="52"/>
      <c r="D38" s="41" t="s">
        <v>29</v>
      </c>
      <c r="E38" s="52"/>
      <c r="F38" s="41" t="s">
        <v>30</v>
      </c>
      <c r="G38" s="52"/>
      <c r="H38" s="41" t="s">
        <v>26</v>
      </c>
      <c r="I38" s="32"/>
      <c r="J38" s="37"/>
    </row>
    <row r="39" spans="1:15" ht="15.75" thickBot="1" x14ac:dyDescent="0.25">
      <c r="A39" s="86" t="str">
        <f>'A remplir'!B19</f>
        <v>Weighted Pull-up</v>
      </c>
      <c r="B39" s="84" t="s">
        <v>69</v>
      </c>
      <c r="C39" s="52"/>
      <c r="D39" s="41" t="s">
        <v>29</v>
      </c>
      <c r="E39" s="52"/>
      <c r="F39" s="41" t="s">
        <v>30</v>
      </c>
      <c r="G39" s="52"/>
      <c r="H39" s="41" t="s">
        <v>26</v>
      </c>
      <c r="I39" s="32"/>
      <c r="J39" s="37"/>
    </row>
    <row r="40" spans="1:15" ht="15.75" thickBot="1" x14ac:dyDescent="0.25">
      <c r="A40" s="88" t="s">
        <v>70</v>
      </c>
      <c r="B40" s="84" t="s">
        <v>69</v>
      </c>
      <c r="C40" s="52"/>
      <c r="D40" s="41" t="s">
        <v>32</v>
      </c>
      <c r="E40" s="52"/>
      <c r="F40" s="41" t="s">
        <v>32</v>
      </c>
      <c r="G40" s="52"/>
      <c r="H40" s="41" t="s">
        <v>32</v>
      </c>
      <c r="I40" s="32"/>
      <c r="J40" s="37" t="s">
        <v>32</v>
      </c>
    </row>
    <row r="41" spans="1:15" ht="15.75" thickBot="1" x14ac:dyDescent="0.25">
      <c r="A41" s="88" t="s">
        <v>71</v>
      </c>
      <c r="B41" s="84" t="s">
        <v>69</v>
      </c>
      <c r="C41" s="18"/>
      <c r="D41" s="40" t="s">
        <v>32</v>
      </c>
      <c r="E41" s="18"/>
      <c r="F41" s="40" t="s">
        <v>32</v>
      </c>
      <c r="G41" s="18"/>
      <c r="H41" s="40" t="s">
        <v>32</v>
      </c>
      <c r="I41" s="14"/>
      <c r="J41" s="49" t="s">
        <v>32</v>
      </c>
    </row>
    <row r="42" spans="1:15" ht="15" x14ac:dyDescent="0.2">
      <c r="A42" s="57"/>
      <c r="B42" s="57"/>
      <c r="C42" s="57"/>
      <c r="D42" s="57"/>
      <c r="E42" s="57"/>
      <c r="F42" s="57"/>
      <c r="G42" s="57"/>
      <c r="H42" s="57"/>
      <c r="I42" s="57"/>
      <c r="J42" s="57"/>
    </row>
    <row r="43" spans="1:15" ht="15" x14ac:dyDescent="0.2">
      <c r="A43" s="21">
        <f>A34+2</f>
        <v>41609</v>
      </c>
      <c r="C43" s="58"/>
      <c r="D43" s="58"/>
      <c r="E43" s="58"/>
      <c r="F43" s="58"/>
      <c r="G43" s="58"/>
      <c r="H43" s="58"/>
      <c r="I43" s="58"/>
      <c r="J43" s="58"/>
    </row>
    <row r="44" spans="1:15" ht="15" x14ac:dyDescent="0.2">
      <c r="A44" s="58"/>
      <c r="B44" s="25"/>
      <c r="C44" s="92" t="s">
        <v>22</v>
      </c>
      <c r="D44" s="93"/>
      <c r="E44" s="92" t="s">
        <v>23</v>
      </c>
      <c r="F44" s="93"/>
      <c r="G44" s="92" t="s">
        <v>24</v>
      </c>
      <c r="H44" s="93"/>
      <c r="I44" s="92" t="s">
        <v>25</v>
      </c>
      <c r="J44" s="93"/>
    </row>
    <row r="45" spans="1:15" ht="15.75" thickBot="1" x14ac:dyDescent="0.25">
      <c r="A45" s="85" t="s">
        <v>19</v>
      </c>
      <c r="B45" s="84" t="s">
        <v>69</v>
      </c>
      <c r="C45" s="13">
        <f>IF(('A remplir'!B9="kg"),(MROUND(('A remplir'!B12*0.8),2.5)-2.5),(MROUND(('A remplir'!B12*0.8),5)-5))</f>
        <v>250</v>
      </c>
      <c r="D45" s="33" t="s">
        <v>33</v>
      </c>
      <c r="E45" s="44"/>
      <c r="F45" s="26"/>
      <c r="G45" s="44"/>
      <c r="H45" s="26"/>
      <c r="I45" s="44"/>
      <c r="J45" s="26"/>
    </row>
    <row r="46" spans="1:15" ht="15.75" thickBot="1" x14ac:dyDescent="0.25">
      <c r="A46" s="86" t="str">
        <f>'A remplir'!B17</f>
        <v>Dumbbell Row</v>
      </c>
      <c r="B46" s="84" t="s">
        <v>69</v>
      </c>
      <c r="C46" s="52"/>
      <c r="D46" s="41" t="s">
        <v>29</v>
      </c>
      <c r="E46" s="52"/>
      <c r="F46" s="41" t="s">
        <v>30</v>
      </c>
      <c r="G46" s="52"/>
      <c r="H46" s="41" t="s">
        <v>30</v>
      </c>
      <c r="I46" s="32"/>
      <c r="J46" s="37"/>
    </row>
    <row r="47" spans="1:15" ht="15.75" thickBot="1" x14ac:dyDescent="0.25">
      <c r="A47" s="86" t="str">
        <f>'A remplir'!B18</f>
        <v>Standing Dumbbell OHP</v>
      </c>
      <c r="B47" s="84" t="s">
        <v>69</v>
      </c>
      <c r="C47" s="52"/>
      <c r="D47" s="41" t="s">
        <v>29</v>
      </c>
      <c r="E47" s="52"/>
      <c r="F47" s="41" t="s">
        <v>30</v>
      </c>
      <c r="G47" s="52"/>
      <c r="H47" s="41" t="s">
        <v>26</v>
      </c>
      <c r="I47" s="32"/>
      <c r="J47" s="37"/>
    </row>
    <row r="48" spans="1:15" ht="15.75" thickBot="1" x14ac:dyDescent="0.25">
      <c r="A48" s="86" t="str">
        <f>'A remplir'!B19</f>
        <v>Weighted Pull-up</v>
      </c>
      <c r="B48" s="84" t="s">
        <v>69</v>
      </c>
      <c r="C48" s="52"/>
      <c r="D48" s="41" t="s">
        <v>29</v>
      </c>
      <c r="E48" s="52"/>
      <c r="F48" s="41" t="s">
        <v>30</v>
      </c>
      <c r="G48" s="52"/>
      <c r="H48" s="41" t="s">
        <v>26</v>
      </c>
      <c r="I48" s="32"/>
      <c r="J48" s="37"/>
    </row>
    <row r="49" spans="1:10" ht="15.75" thickBot="1" x14ac:dyDescent="0.25">
      <c r="A49" s="88" t="s">
        <v>70</v>
      </c>
      <c r="B49" s="84" t="s">
        <v>69</v>
      </c>
      <c r="C49" s="52"/>
      <c r="D49" s="41" t="s">
        <v>32</v>
      </c>
      <c r="E49" s="52"/>
      <c r="F49" s="41" t="s">
        <v>32</v>
      </c>
      <c r="G49" s="52"/>
      <c r="H49" s="41" t="s">
        <v>32</v>
      </c>
      <c r="I49" s="32"/>
      <c r="J49" s="37" t="s">
        <v>32</v>
      </c>
    </row>
    <row r="50" spans="1:10" ht="15.75" thickBot="1" x14ac:dyDescent="0.25">
      <c r="A50" s="88" t="s">
        <v>71</v>
      </c>
      <c r="B50" s="84" t="s">
        <v>69</v>
      </c>
      <c r="C50" s="18"/>
      <c r="D50" s="40" t="s">
        <v>32</v>
      </c>
      <c r="E50" s="18"/>
      <c r="F50" s="40" t="s">
        <v>32</v>
      </c>
      <c r="G50" s="18"/>
      <c r="H50" s="40" t="s">
        <v>32</v>
      </c>
      <c r="I50" s="14"/>
      <c r="J50" s="49" t="s">
        <v>32</v>
      </c>
    </row>
  </sheetData>
  <mergeCells count="9">
    <mergeCell ref="A26:J26"/>
    <mergeCell ref="A27:J27"/>
    <mergeCell ref="A28:J28"/>
    <mergeCell ref="A29:J29"/>
    <mergeCell ref="A1:J1"/>
    <mergeCell ref="A6:J6"/>
    <mergeCell ref="A7:J7"/>
    <mergeCell ref="A8:J8"/>
    <mergeCell ref="A25:J2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workbookViewId="0">
      <selection activeCell="C24" sqref="C24:J24"/>
    </sheetView>
  </sheetViews>
  <sheetFormatPr baseColWidth="10" defaultColWidth="10.42578125" defaultRowHeight="17.25" customHeight="1" x14ac:dyDescent="0.2"/>
  <cols>
    <col min="1" max="1" width="29.28515625" style="34" customWidth="1"/>
    <col min="2" max="2" width="13.42578125" style="34" bestFit="1" customWidth="1"/>
    <col min="3" max="10" width="6.42578125" style="34" customWidth="1"/>
  </cols>
  <sheetData>
    <row r="1" spans="1:10" ht="24.75" customHeight="1" x14ac:dyDescent="0.2">
      <c r="A1" s="61" t="s">
        <v>38</v>
      </c>
      <c r="B1" s="67"/>
      <c r="C1" s="67"/>
      <c r="D1" s="67"/>
      <c r="E1" s="67"/>
      <c r="F1" s="67"/>
      <c r="G1" s="67"/>
      <c r="H1" s="67"/>
      <c r="I1" s="67"/>
      <c r="J1" s="68"/>
    </row>
    <row r="2" spans="1:10" ht="15" x14ac:dyDescent="0.2">
      <c r="A2" s="57"/>
      <c r="B2" s="57"/>
      <c r="C2" s="57"/>
      <c r="D2" s="57"/>
      <c r="E2" s="57"/>
      <c r="F2" s="57"/>
      <c r="G2" s="57"/>
      <c r="H2" s="57"/>
      <c r="I2" s="57"/>
      <c r="J2" s="57"/>
    </row>
    <row r="3" spans="1:10" ht="15" x14ac:dyDescent="0.2">
      <c r="A3" s="21">
        <f>'A remplir'!B6+14</f>
        <v>41610</v>
      </c>
      <c r="C3" s="58"/>
      <c r="D3" s="58"/>
      <c r="E3" s="58"/>
      <c r="F3" s="58"/>
      <c r="G3" s="58"/>
      <c r="H3" s="58"/>
      <c r="I3" s="58"/>
      <c r="J3" s="58"/>
    </row>
    <row r="4" spans="1:10" ht="15" x14ac:dyDescent="0.2">
      <c r="A4" s="56"/>
      <c r="B4" s="25"/>
      <c r="C4" s="92" t="s">
        <v>22</v>
      </c>
      <c r="D4" s="93"/>
      <c r="E4" s="92" t="s">
        <v>23</v>
      </c>
      <c r="F4" s="93"/>
      <c r="G4" s="92" t="s">
        <v>24</v>
      </c>
      <c r="H4" s="93"/>
      <c r="I4" s="92" t="s">
        <v>25</v>
      </c>
      <c r="J4" s="93"/>
    </row>
    <row r="5" spans="1:10" ht="15.75" thickBot="1" x14ac:dyDescent="0.25">
      <c r="A5" s="85" t="s">
        <v>20</v>
      </c>
      <c r="B5" s="84" t="s">
        <v>74</v>
      </c>
      <c r="C5" s="13">
        <f>IF(('A remplir'!B9="kg"),(MROUND(('A remplir'!B13*0.85),2.5)+2.5),(MROUND(('A remplir'!B13*0.85),5)+5))</f>
        <v>475</v>
      </c>
      <c r="D5" s="33" t="s">
        <v>39</v>
      </c>
      <c r="E5" s="13">
        <f>IF(('A remplir'!B9="kg"),(MROUND(('A remplir'!B13*0.85),2.5)+2.5),(MROUND(('A remplir'!B13*0.85),5)+5))</f>
        <v>475</v>
      </c>
      <c r="F5" s="33" t="s">
        <v>39</v>
      </c>
      <c r="G5" s="13">
        <f>IF(('A remplir'!B9="kg"),(MROUND(('A remplir'!B13*0.85),2.5)+2.5),(MROUND(('A remplir'!B13*0.85),5)+5))</f>
        <v>475</v>
      </c>
      <c r="H5" s="33" t="s">
        <v>39</v>
      </c>
      <c r="I5" s="44"/>
      <c r="J5" s="26"/>
    </row>
    <row r="6" spans="1:10" ht="15" x14ac:dyDescent="0.2">
      <c r="A6" s="86" t="s">
        <v>21</v>
      </c>
      <c r="B6" s="84" t="s">
        <v>74</v>
      </c>
      <c r="C6" s="52">
        <f>IF(('A remplir'!B9="kg"),MROUND(('A remplir'!B14*0.875),2.5),MROUND(('A remplir'!B14*0.875),5))</f>
        <v>525</v>
      </c>
      <c r="D6" s="41" t="s">
        <v>40</v>
      </c>
      <c r="E6" s="52">
        <f>IF(('A remplir'!B9="kg"),MROUND(('A remplir'!B14*0.875),2.5),MROUND(('A remplir'!B14*0.875),5))</f>
        <v>525</v>
      </c>
      <c r="F6" s="41" t="s">
        <v>40</v>
      </c>
      <c r="G6" s="32"/>
      <c r="H6" s="37"/>
      <c r="I6" s="32"/>
      <c r="J6" s="37"/>
    </row>
    <row r="7" spans="1:10" ht="15.75" thickBot="1" x14ac:dyDescent="0.25">
      <c r="A7" s="89" t="s">
        <v>73</v>
      </c>
      <c r="B7" s="59"/>
      <c r="C7" s="14"/>
      <c r="D7" s="49"/>
      <c r="E7" s="14"/>
      <c r="F7" s="49"/>
      <c r="G7" s="14"/>
      <c r="H7" s="49"/>
      <c r="I7" s="14"/>
      <c r="J7" s="49"/>
    </row>
    <row r="8" spans="1:10" ht="15" x14ac:dyDescent="0.2">
      <c r="A8" s="57"/>
      <c r="B8" s="57"/>
      <c r="C8" s="57"/>
      <c r="D8" s="57"/>
      <c r="E8" s="57"/>
      <c r="F8" s="57"/>
      <c r="G8" s="57"/>
      <c r="H8" s="57"/>
      <c r="I8" s="57"/>
      <c r="J8" s="57"/>
    </row>
    <row r="9" spans="1:10" ht="15" x14ac:dyDescent="0.2">
      <c r="A9" s="21">
        <f>A3+2</f>
        <v>41612</v>
      </c>
      <c r="C9" s="58"/>
      <c r="D9" s="58"/>
      <c r="E9" s="58"/>
      <c r="F9" s="58"/>
      <c r="G9" s="58"/>
      <c r="H9" s="58"/>
      <c r="I9" s="58"/>
      <c r="J9" s="58"/>
    </row>
    <row r="10" spans="1:10" ht="15" x14ac:dyDescent="0.2">
      <c r="A10" s="58"/>
      <c r="B10" s="25"/>
      <c r="C10" s="92" t="s">
        <v>22</v>
      </c>
      <c r="D10" s="93"/>
      <c r="E10" s="92" t="s">
        <v>23</v>
      </c>
      <c r="F10" s="93"/>
      <c r="G10" s="92" t="s">
        <v>24</v>
      </c>
      <c r="H10" s="93"/>
      <c r="I10" s="92" t="s">
        <v>25</v>
      </c>
      <c r="J10" s="93"/>
    </row>
    <row r="11" spans="1:10" ht="15.75" thickBot="1" x14ac:dyDescent="0.25">
      <c r="A11" s="85" t="s">
        <v>19</v>
      </c>
      <c r="B11" s="84" t="s">
        <v>74</v>
      </c>
      <c r="C11" s="13">
        <f>IF(('A remplir'!B9="kg"),MROUND(('A remplir'!B12*0.85),2.5),MROUND(('A remplir'!B12*0.85),5))</f>
        <v>270</v>
      </c>
      <c r="D11" s="33" t="s">
        <v>39</v>
      </c>
      <c r="E11" s="13">
        <f>IF(('A remplir'!B9="kg"),MROUND(('A remplir'!B12*0.85),2.5),MROUND(('A remplir'!B12*0.85),5))</f>
        <v>270</v>
      </c>
      <c r="F11" s="33" t="s">
        <v>39</v>
      </c>
      <c r="G11" s="13">
        <f>IF(('A remplir'!B9="kg"),MROUND(('A remplir'!B12*0.85),2.5),MROUND(('A remplir'!B12*0.85),5))</f>
        <v>270</v>
      </c>
      <c r="H11" s="33" t="s">
        <v>39</v>
      </c>
      <c r="I11" s="44"/>
      <c r="J11" s="26"/>
    </row>
    <row r="12" spans="1:10" ht="15.75" thickBot="1" x14ac:dyDescent="0.25">
      <c r="A12" s="86" t="str">
        <f>'A remplir'!B17</f>
        <v>Dumbbell Row</v>
      </c>
      <c r="B12" s="84" t="s">
        <v>74</v>
      </c>
      <c r="C12" s="52"/>
      <c r="D12" s="41" t="s">
        <v>26</v>
      </c>
      <c r="E12" s="52"/>
      <c r="F12" s="41" t="s">
        <v>26</v>
      </c>
      <c r="G12" s="52"/>
      <c r="H12" s="41" t="s">
        <v>26</v>
      </c>
      <c r="I12" s="32"/>
      <c r="J12" s="37"/>
    </row>
    <row r="13" spans="1:10" ht="15.75" thickBot="1" x14ac:dyDescent="0.25">
      <c r="A13" s="86" t="str">
        <f>'A remplir'!B18</f>
        <v>Standing Dumbbell OHP</v>
      </c>
      <c r="B13" s="84" t="s">
        <v>74</v>
      </c>
      <c r="C13" s="52"/>
      <c r="D13" s="41" t="s">
        <v>26</v>
      </c>
      <c r="E13" s="52"/>
      <c r="F13" s="41" t="s">
        <v>26</v>
      </c>
      <c r="G13" s="52"/>
      <c r="H13" s="41" t="s">
        <v>26</v>
      </c>
      <c r="I13" s="32"/>
      <c r="J13" s="37"/>
    </row>
    <row r="14" spans="1:10" ht="15" x14ac:dyDescent="0.2">
      <c r="A14" s="86" t="str">
        <f>'A remplir'!B19</f>
        <v>Weighted Pull-up</v>
      </c>
      <c r="B14" s="84" t="s">
        <v>74</v>
      </c>
      <c r="C14" s="52"/>
      <c r="D14" s="41" t="s">
        <v>26</v>
      </c>
      <c r="E14" s="52"/>
      <c r="F14" s="41" t="s">
        <v>26</v>
      </c>
      <c r="G14" s="52"/>
      <c r="H14" s="41" t="s">
        <v>26</v>
      </c>
      <c r="I14" s="32"/>
      <c r="J14" s="37"/>
    </row>
    <row r="15" spans="1:10" ht="15.75" thickBot="1" x14ac:dyDescent="0.25">
      <c r="A15" s="89" t="s">
        <v>72</v>
      </c>
      <c r="B15" s="59"/>
      <c r="C15" s="14"/>
      <c r="D15" s="49"/>
      <c r="E15" s="14"/>
      <c r="F15" s="49"/>
      <c r="G15" s="14"/>
      <c r="H15" s="49"/>
      <c r="I15" s="14"/>
      <c r="J15" s="49"/>
    </row>
    <row r="16" spans="1:10" ht="15" x14ac:dyDescent="0.2">
      <c r="A16" s="57"/>
      <c r="B16" s="57"/>
      <c r="C16" s="57"/>
      <c r="D16" s="57"/>
      <c r="E16" s="57"/>
      <c r="F16" s="57"/>
      <c r="G16" s="57"/>
      <c r="H16" s="57"/>
      <c r="I16" s="57"/>
      <c r="J16" s="57"/>
    </row>
    <row r="17" spans="1:10" ht="15" x14ac:dyDescent="0.2">
      <c r="A17" s="21">
        <f>A9+2</f>
        <v>41614</v>
      </c>
      <c r="C17" s="30"/>
      <c r="D17" s="30"/>
      <c r="E17" s="30"/>
      <c r="F17" s="30"/>
      <c r="G17" s="30"/>
      <c r="H17" s="30"/>
      <c r="I17" s="30"/>
      <c r="J17" s="30"/>
    </row>
    <row r="18" spans="1:10" ht="15" x14ac:dyDescent="0.2">
      <c r="A18" s="56"/>
      <c r="B18" s="25"/>
      <c r="C18" s="92" t="s">
        <v>22</v>
      </c>
      <c r="D18" s="93"/>
      <c r="E18" s="92" t="s">
        <v>23</v>
      </c>
      <c r="F18" s="93"/>
      <c r="G18" s="92" t="s">
        <v>24</v>
      </c>
      <c r="H18" s="93"/>
      <c r="I18" s="92" t="s">
        <v>25</v>
      </c>
      <c r="J18" s="93"/>
    </row>
    <row r="19" spans="1:10" ht="15.75" thickBot="1" x14ac:dyDescent="0.25">
      <c r="A19" s="85" t="s">
        <v>20</v>
      </c>
      <c r="B19" s="84" t="s">
        <v>74</v>
      </c>
      <c r="C19" s="13">
        <f>IF(('A remplir'!B9="kg"),(MROUND((('A remplir'!B13*0.85)+2.5),2.5)+2.5),(MROUND((('A remplir'!B13*0.85)+5),5)+5))</f>
        <v>480</v>
      </c>
      <c r="D19" s="33" t="s">
        <v>39</v>
      </c>
      <c r="E19" s="44"/>
      <c r="F19" s="26"/>
      <c r="G19" s="44"/>
      <c r="H19" s="26"/>
      <c r="I19" s="44"/>
      <c r="J19" s="26"/>
    </row>
    <row r="20" spans="1:10" ht="15" x14ac:dyDescent="0.2">
      <c r="A20" s="86" t="s">
        <v>35</v>
      </c>
      <c r="B20" s="84" t="s">
        <v>74</v>
      </c>
      <c r="C20" s="52"/>
      <c r="D20" s="41" t="s">
        <v>30</v>
      </c>
      <c r="E20" s="32"/>
      <c r="F20" s="37"/>
      <c r="G20" s="32"/>
      <c r="H20" s="37"/>
      <c r="I20" s="32"/>
      <c r="J20" s="37"/>
    </row>
    <row r="21" spans="1:10" ht="15.75" thickBot="1" x14ac:dyDescent="0.25">
      <c r="A21" s="89" t="s">
        <v>73</v>
      </c>
      <c r="B21" s="59"/>
      <c r="C21" s="14"/>
      <c r="D21" s="49"/>
      <c r="E21" s="14"/>
      <c r="F21" s="49"/>
      <c r="G21" s="14"/>
      <c r="H21" s="49"/>
      <c r="I21" s="14"/>
      <c r="J21" s="49"/>
    </row>
    <row r="22" spans="1:10" ht="15" x14ac:dyDescent="0.2">
      <c r="A22" s="57"/>
      <c r="B22" s="57"/>
      <c r="C22" s="57"/>
      <c r="D22" s="57"/>
      <c r="E22" s="57"/>
      <c r="F22" s="57"/>
      <c r="G22" s="57"/>
      <c r="H22" s="57"/>
      <c r="I22" s="57"/>
      <c r="J22" s="57"/>
    </row>
    <row r="23" spans="1:10" ht="15" x14ac:dyDescent="0.2">
      <c r="A23" s="21">
        <f>A9+3</f>
        <v>41615</v>
      </c>
      <c r="C23" s="58"/>
      <c r="D23" s="58"/>
      <c r="E23" s="58"/>
      <c r="F23" s="58"/>
      <c r="G23" s="58"/>
      <c r="H23" s="58"/>
      <c r="I23" s="58"/>
      <c r="J23" s="58"/>
    </row>
    <row r="24" spans="1:10" ht="15" x14ac:dyDescent="0.2">
      <c r="A24" s="58"/>
      <c r="B24" s="25"/>
      <c r="C24" s="92" t="s">
        <v>22</v>
      </c>
      <c r="D24" s="93"/>
      <c r="E24" s="92" t="s">
        <v>23</v>
      </c>
      <c r="F24" s="93"/>
      <c r="G24" s="92" t="s">
        <v>24</v>
      </c>
      <c r="H24" s="93"/>
      <c r="I24" s="92" t="s">
        <v>25</v>
      </c>
      <c r="J24" s="93"/>
    </row>
    <row r="25" spans="1:10" ht="15.75" thickBot="1" x14ac:dyDescent="0.25">
      <c r="A25" s="85" t="s">
        <v>19</v>
      </c>
      <c r="B25" s="84" t="s">
        <v>74</v>
      </c>
      <c r="C25" s="13">
        <f>IF(('A remplir'!B9="kg"),(C11+2.5),(C11+5))</f>
        <v>275</v>
      </c>
      <c r="D25" s="33" t="s">
        <v>39</v>
      </c>
      <c r="E25" s="13">
        <f>IF(('A remplir'!B9="kg"),(E11+2.5),(E11+5))</f>
        <v>275</v>
      </c>
      <c r="F25" s="33" t="s">
        <v>39</v>
      </c>
      <c r="G25" s="13">
        <f>IF(('A remplir'!B9="kg"),(G11+2.5),(G11+5))</f>
        <v>275</v>
      </c>
      <c r="H25" s="33" t="s">
        <v>39</v>
      </c>
      <c r="I25" s="44"/>
      <c r="J25" s="26"/>
    </row>
    <row r="26" spans="1:10" ht="15.75" thickBot="1" x14ac:dyDescent="0.25">
      <c r="A26" s="86" t="str">
        <f>'A remplir'!B17</f>
        <v>Dumbbell Row</v>
      </c>
      <c r="B26" s="84" t="s">
        <v>74</v>
      </c>
      <c r="C26" s="52"/>
      <c r="D26" s="41" t="s">
        <v>26</v>
      </c>
      <c r="E26" s="52"/>
      <c r="F26" s="41" t="s">
        <v>26</v>
      </c>
      <c r="G26" s="52"/>
      <c r="H26" s="41" t="s">
        <v>26</v>
      </c>
      <c r="I26" s="32"/>
      <c r="J26" s="37"/>
    </row>
    <row r="27" spans="1:10" ht="15.75" thickBot="1" x14ac:dyDescent="0.25">
      <c r="A27" s="86" t="str">
        <f>'A remplir'!B18</f>
        <v>Standing Dumbbell OHP</v>
      </c>
      <c r="B27" s="84" t="s">
        <v>74</v>
      </c>
      <c r="C27" s="52"/>
      <c r="D27" s="41" t="s">
        <v>26</v>
      </c>
      <c r="E27" s="52"/>
      <c r="F27" s="41" t="s">
        <v>26</v>
      </c>
      <c r="G27" s="52"/>
      <c r="H27" s="41" t="s">
        <v>26</v>
      </c>
      <c r="I27" s="32"/>
      <c r="J27" s="37"/>
    </row>
    <row r="28" spans="1:10" ht="15" x14ac:dyDescent="0.2">
      <c r="A28" s="86" t="str">
        <f>'A remplir'!B19</f>
        <v>Weighted Pull-up</v>
      </c>
      <c r="B28" s="84" t="s">
        <v>74</v>
      </c>
      <c r="C28" s="52"/>
      <c r="D28" s="41" t="s">
        <v>26</v>
      </c>
      <c r="E28" s="52"/>
      <c r="F28" s="41" t="s">
        <v>26</v>
      </c>
      <c r="G28" s="52"/>
      <c r="H28" s="41" t="s">
        <v>26</v>
      </c>
      <c r="I28" s="32"/>
      <c r="J28" s="37"/>
    </row>
    <row r="29" spans="1:10" ht="15.75" thickBot="1" x14ac:dyDescent="0.25">
      <c r="A29" s="89" t="s">
        <v>72</v>
      </c>
      <c r="B29" s="59"/>
      <c r="C29" s="14"/>
      <c r="D29" s="49"/>
      <c r="E29" s="14"/>
      <c r="F29" s="49"/>
      <c r="G29" s="14"/>
      <c r="H29" s="49"/>
      <c r="I29" s="14"/>
      <c r="J29" s="49"/>
    </row>
  </sheetData>
  <mergeCells count="1">
    <mergeCell ref="A1:J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C27" sqref="C27:J27"/>
    </sheetView>
  </sheetViews>
  <sheetFormatPr baseColWidth="10" defaultColWidth="10.42578125" defaultRowHeight="17.25" customHeight="1" x14ac:dyDescent="0.2"/>
  <cols>
    <col min="1" max="1" width="29.28515625" style="34" customWidth="1"/>
    <col min="2" max="2" width="13.42578125" style="34" bestFit="1" customWidth="1"/>
    <col min="3" max="10" width="6.42578125" style="34" customWidth="1"/>
  </cols>
  <sheetData>
    <row r="1" spans="1:10" ht="24.75" customHeight="1" x14ac:dyDescent="0.2">
      <c r="A1" s="61" t="s">
        <v>41</v>
      </c>
      <c r="B1" s="67"/>
      <c r="C1" s="67"/>
      <c r="D1" s="67"/>
      <c r="E1" s="67"/>
      <c r="F1" s="67"/>
      <c r="G1" s="67"/>
      <c r="H1" s="67"/>
      <c r="I1" s="67"/>
      <c r="J1" s="68"/>
    </row>
    <row r="2" spans="1:10" ht="15" x14ac:dyDescent="0.2">
      <c r="A2" s="57"/>
      <c r="B2" s="57"/>
      <c r="C2" s="57"/>
      <c r="D2" s="57"/>
      <c r="E2" s="57"/>
      <c r="F2" s="57"/>
      <c r="G2" s="57"/>
      <c r="H2" s="57"/>
      <c r="I2" s="57"/>
      <c r="J2" s="57"/>
    </row>
    <row r="3" spans="1:10" ht="15" x14ac:dyDescent="0.2">
      <c r="A3" s="21">
        <f>'A remplir'!B6+21</f>
        <v>41617</v>
      </c>
      <c r="C3" s="58"/>
      <c r="D3" s="58"/>
      <c r="E3" s="58"/>
      <c r="F3" s="58"/>
      <c r="G3" s="58"/>
      <c r="H3" s="58"/>
      <c r="I3" s="58"/>
      <c r="J3" s="58"/>
    </row>
    <row r="4" spans="1:10" ht="15" x14ac:dyDescent="0.2">
      <c r="A4" s="56"/>
      <c r="B4" s="25"/>
      <c r="C4" s="92" t="s">
        <v>22</v>
      </c>
      <c r="D4" s="93"/>
      <c r="E4" s="92" t="s">
        <v>23</v>
      </c>
      <c r="F4" s="93"/>
      <c r="G4" s="92" t="s">
        <v>24</v>
      </c>
      <c r="H4" s="93"/>
      <c r="I4" s="92" t="s">
        <v>25</v>
      </c>
      <c r="J4" s="93"/>
    </row>
    <row r="5" spans="1:10" ht="15.75" thickBot="1" x14ac:dyDescent="0.25">
      <c r="A5" s="85" t="s">
        <v>20</v>
      </c>
      <c r="B5" s="84" t="s">
        <v>74</v>
      </c>
      <c r="C5" s="13">
        <f>IF(('A remplir'!B9="kg"),(MROUND(('A remplir'!B13*0.9),2.5)-2.5),(MROUND(('A remplir'!B13*0.9),5)-5))</f>
        <v>490</v>
      </c>
      <c r="D5" s="33" t="s">
        <v>42</v>
      </c>
      <c r="E5" s="13">
        <f>IF(('A remplir'!B9="kg"),MROUND(('A remplir'!B13*0.9),2.5),MROUND(('A remplir'!B13*0.9),5))</f>
        <v>495</v>
      </c>
      <c r="F5" s="33" t="s">
        <v>42</v>
      </c>
      <c r="G5" s="7">
        <f>IF(('A remplir'!B9="kg"),(MROUND(('A remplir'!B13*0.9),2.5)+2.5),(MROUND(('A remplir'!B13*0.9),5)+5))</f>
        <v>500</v>
      </c>
      <c r="H5" s="53" t="s">
        <v>42</v>
      </c>
      <c r="I5" s="44"/>
      <c r="J5" s="26"/>
    </row>
    <row r="6" spans="1:10" ht="15.75" thickBot="1" x14ac:dyDescent="0.25">
      <c r="A6" s="86" t="s">
        <v>35</v>
      </c>
      <c r="B6" s="84" t="s">
        <v>74</v>
      </c>
      <c r="C6" s="52"/>
      <c r="D6" s="41" t="s">
        <v>26</v>
      </c>
      <c r="E6" s="52"/>
      <c r="F6" s="41" t="s">
        <v>26</v>
      </c>
      <c r="G6" s="32"/>
      <c r="H6" s="37"/>
      <c r="I6" s="32"/>
      <c r="J6" s="37"/>
    </row>
    <row r="7" spans="1:10" ht="15.75" thickBot="1" x14ac:dyDescent="0.25">
      <c r="A7" s="88" t="s">
        <v>70</v>
      </c>
      <c r="B7" s="84" t="s">
        <v>74</v>
      </c>
      <c r="C7" s="52"/>
      <c r="D7" s="41"/>
      <c r="E7" s="52"/>
      <c r="F7" s="41"/>
      <c r="G7" s="52"/>
      <c r="H7" s="41"/>
      <c r="I7" s="32"/>
      <c r="J7" s="37"/>
    </row>
    <row r="8" spans="1:10" ht="15.75" thickBot="1" x14ac:dyDescent="0.25">
      <c r="A8" s="88" t="s">
        <v>71</v>
      </c>
      <c r="B8" s="84" t="s">
        <v>74</v>
      </c>
      <c r="C8" s="18"/>
      <c r="D8" s="40"/>
      <c r="E8" s="18"/>
      <c r="F8" s="40"/>
      <c r="G8" s="18"/>
      <c r="H8" s="40"/>
      <c r="I8" s="14"/>
      <c r="J8" s="49"/>
    </row>
    <row r="9" spans="1:10" ht="15" x14ac:dyDescent="0.2">
      <c r="A9" s="57"/>
      <c r="B9" s="57"/>
      <c r="C9" s="57"/>
      <c r="D9" s="57"/>
      <c r="E9" s="57"/>
      <c r="F9" s="57"/>
      <c r="G9" s="57"/>
      <c r="H9" s="57"/>
      <c r="I9" s="57"/>
      <c r="J9" s="57"/>
    </row>
    <row r="10" spans="1:10" ht="15" x14ac:dyDescent="0.2">
      <c r="A10" s="21">
        <f>A3+1</f>
        <v>41618</v>
      </c>
      <c r="C10" s="58"/>
      <c r="D10" s="58"/>
      <c r="E10" s="58"/>
      <c r="F10" s="58"/>
      <c r="G10" s="58"/>
      <c r="H10" s="58"/>
      <c r="I10" s="58"/>
      <c r="J10" s="58"/>
    </row>
    <row r="11" spans="1:10" ht="15" x14ac:dyDescent="0.2">
      <c r="A11" s="58"/>
      <c r="B11" s="25"/>
      <c r="C11" s="92" t="s">
        <v>22</v>
      </c>
      <c r="D11" s="93"/>
      <c r="E11" s="92" t="s">
        <v>23</v>
      </c>
      <c r="F11" s="93"/>
      <c r="G11" s="92" t="s">
        <v>24</v>
      </c>
      <c r="H11" s="93"/>
      <c r="I11" s="92" t="s">
        <v>25</v>
      </c>
      <c r="J11" s="93"/>
    </row>
    <row r="12" spans="1:10" ht="15.75" thickBot="1" x14ac:dyDescent="0.25">
      <c r="A12" s="85" t="s">
        <v>19</v>
      </c>
      <c r="B12" s="84" t="s">
        <v>74</v>
      </c>
      <c r="C12" s="13">
        <f>IF(('A remplir'!B9="kg"),MROUND((('A remplir'!B12*0.875)-5),2.5),MROUND((('A remplir'!B12*0.875)-5),5))</f>
        <v>275</v>
      </c>
      <c r="D12" s="33" t="s">
        <v>42</v>
      </c>
      <c r="E12" s="13">
        <f>IF(('A remplir'!B9="kg"),MROUND((('A remplir'!B12*0.9)-5),2.5),MROUND((('A remplir'!B12*0.9)-5),5))</f>
        <v>285</v>
      </c>
      <c r="F12" s="33" t="s">
        <v>42</v>
      </c>
      <c r="G12" s="13">
        <f>IF(('A remplir'!B9="kg"),MROUND(('A remplir'!B12*0.9),2.5),MROUND(('A remplir'!B12*0.9),5))</f>
        <v>290</v>
      </c>
      <c r="H12" s="33" t="s">
        <v>42</v>
      </c>
      <c r="I12" s="44"/>
      <c r="J12" s="26"/>
    </row>
    <row r="13" spans="1:10" ht="15.75" thickBot="1" x14ac:dyDescent="0.25">
      <c r="A13" s="86" t="str">
        <f>'A remplir'!B17</f>
        <v>Dumbbell Row</v>
      </c>
      <c r="B13" s="84" t="s">
        <v>74</v>
      </c>
      <c r="C13" s="52"/>
      <c r="D13" s="41" t="s">
        <v>29</v>
      </c>
      <c r="E13" s="52"/>
      <c r="F13" s="41" t="s">
        <v>29</v>
      </c>
      <c r="G13" s="52"/>
      <c r="H13" s="41" t="s">
        <v>30</v>
      </c>
      <c r="I13" s="52"/>
      <c r="J13" s="41" t="s">
        <v>26</v>
      </c>
    </row>
    <row r="14" spans="1:10" ht="15.75" thickBot="1" x14ac:dyDescent="0.25">
      <c r="A14" s="86" t="str">
        <f>'A remplir'!B18</f>
        <v>Standing Dumbbell OHP</v>
      </c>
      <c r="B14" s="84" t="s">
        <v>74</v>
      </c>
      <c r="C14" s="52"/>
      <c r="D14" s="41" t="s">
        <v>31</v>
      </c>
      <c r="E14" s="52"/>
      <c r="F14" s="41" t="s">
        <v>31</v>
      </c>
      <c r="G14" s="52"/>
      <c r="H14" s="41" t="s">
        <v>29</v>
      </c>
      <c r="I14" s="52"/>
      <c r="J14" s="41" t="s">
        <v>30</v>
      </c>
    </row>
    <row r="15" spans="1:10" ht="15.75" thickBot="1" x14ac:dyDescent="0.25">
      <c r="A15" s="86" t="str">
        <f>'A remplir'!B19</f>
        <v>Weighted Pull-up</v>
      </c>
      <c r="B15" s="84" t="s">
        <v>74</v>
      </c>
      <c r="C15" s="52"/>
      <c r="D15" s="41" t="s">
        <v>31</v>
      </c>
      <c r="E15" s="52"/>
      <c r="F15" s="41" t="s">
        <v>31</v>
      </c>
      <c r="G15" s="52"/>
      <c r="H15" s="41" t="s">
        <v>29</v>
      </c>
      <c r="I15" s="52"/>
      <c r="J15" s="41" t="s">
        <v>30</v>
      </c>
    </row>
    <row r="16" spans="1:10" ht="15.75" thickBot="1" x14ac:dyDescent="0.25">
      <c r="A16" s="88" t="s">
        <v>70</v>
      </c>
      <c r="B16" s="84" t="s">
        <v>74</v>
      </c>
      <c r="C16" s="52"/>
      <c r="D16" s="41" t="s">
        <v>32</v>
      </c>
      <c r="E16" s="52"/>
      <c r="F16" s="41" t="s">
        <v>32</v>
      </c>
      <c r="G16" s="52"/>
      <c r="H16" s="41" t="s">
        <v>32</v>
      </c>
      <c r="I16" s="52"/>
      <c r="J16" s="41" t="s">
        <v>32</v>
      </c>
    </row>
    <row r="17" spans="1:10" ht="15.75" thickBot="1" x14ac:dyDescent="0.25">
      <c r="A17" s="88" t="s">
        <v>71</v>
      </c>
      <c r="B17" s="84" t="s">
        <v>74</v>
      </c>
      <c r="C17" s="18"/>
      <c r="D17" s="40" t="s">
        <v>32</v>
      </c>
      <c r="E17" s="18"/>
      <c r="F17" s="40" t="s">
        <v>32</v>
      </c>
      <c r="G17" s="18"/>
      <c r="H17" s="40" t="s">
        <v>32</v>
      </c>
      <c r="I17" s="18"/>
      <c r="J17" s="40" t="s">
        <v>32</v>
      </c>
    </row>
    <row r="18" spans="1:10" ht="15" x14ac:dyDescent="0.2">
      <c r="A18" s="57"/>
      <c r="B18" s="57"/>
      <c r="C18" s="57"/>
      <c r="D18" s="57"/>
      <c r="E18" s="57"/>
      <c r="F18" s="57"/>
      <c r="G18" s="57"/>
      <c r="H18" s="57"/>
      <c r="I18" s="57"/>
      <c r="J18" s="57"/>
    </row>
    <row r="19" spans="1:10" ht="15" x14ac:dyDescent="0.2">
      <c r="A19" s="21">
        <f>A10+2</f>
        <v>41620</v>
      </c>
      <c r="C19" s="58"/>
      <c r="D19" s="58"/>
      <c r="E19" s="58"/>
      <c r="F19" s="58"/>
      <c r="G19" s="58"/>
      <c r="H19" s="58"/>
      <c r="I19" s="58"/>
      <c r="J19" s="58"/>
    </row>
    <row r="20" spans="1:10" ht="15" x14ac:dyDescent="0.2">
      <c r="A20" s="56"/>
      <c r="B20" s="25"/>
      <c r="C20" s="92" t="s">
        <v>22</v>
      </c>
      <c r="D20" s="93"/>
      <c r="E20" s="92" t="s">
        <v>23</v>
      </c>
      <c r="F20" s="93"/>
      <c r="G20" s="92" t="s">
        <v>24</v>
      </c>
      <c r="H20" s="93"/>
      <c r="I20" s="92" t="s">
        <v>25</v>
      </c>
      <c r="J20" s="93"/>
    </row>
    <row r="21" spans="1:10" ht="15.75" thickBot="1" x14ac:dyDescent="0.25">
      <c r="A21" s="85" t="s">
        <v>20</v>
      </c>
      <c r="B21" s="84" t="s">
        <v>74</v>
      </c>
      <c r="C21" s="13">
        <f>IF(('A remplir'!B9="kg"),(MROUND(('A remplir'!B13*0.9),2.5)+2.5),(MROUND(('A remplir'!B13*0.9),5)+5))</f>
        <v>500</v>
      </c>
      <c r="D21" s="33" t="s">
        <v>42</v>
      </c>
      <c r="E21" s="13">
        <f>IF(('A remplir'!B9="kg"),MROUND(('A remplir'!B13*0.95),2.5),MROUND(('A remplir'!B13*0.95),5))</f>
        <v>525</v>
      </c>
      <c r="F21" s="33" t="s">
        <v>43</v>
      </c>
      <c r="G21" s="44"/>
      <c r="H21" s="26"/>
      <c r="I21" s="44"/>
      <c r="J21" s="26"/>
    </row>
    <row r="22" spans="1:10" ht="15.75" thickBot="1" x14ac:dyDescent="0.25">
      <c r="A22" s="86" t="s">
        <v>21</v>
      </c>
      <c r="B22" s="84" t="s">
        <v>74</v>
      </c>
      <c r="C22" s="52">
        <f>IF(('A remplir'!B9="kg"),(MROUND(('A remplir'!B14*0.9),2.5)+2.5),(MROUND(('A remplir'!B14*0.9),5)+5))</f>
        <v>545</v>
      </c>
      <c r="D22" s="41" t="s">
        <v>42</v>
      </c>
      <c r="E22" s="52">
        <f>IF(('A remplir'!B9="kg"),MROUND(('A remplir'!B14*0.95),2.5),MROUND(('A remplir'!B14*0.95),5))</f>
        <v>570</v>
      </c>
      <c r="F22" s="41" t="s">
        <v>43</v>
      </c>
      <c r="G22" s="32"/>
      <c r="H22" s="37"/>
      <c r="I22" s="32"/>
      <c r="J22" s="37"/>
    </row>
    <row r="23" spans="1:10" ht="15.75" thickBot="1" x14ac:dyDescent="0.25">
      <c r="A23" s="88" t="s">
        <v>70</v>
      </c>
      <c r="B23" s="84" t="s">
        <v>74</v>
      </c>
      <c r="C23" s="52"/>
      <c r="D23" s="41"/>
      <c r="E23" s="52"/>
      <c r="F23" s="41"/>
      <c r="G23" s="52"/>
      <c r="H23" s="41"/>
      <c r="I23" s="32"/>
      <c r="J23" s="37"/>
    </row>
    <row r="24" spans="1:10" ht="15.75" thickBot="1" x14ac:dyDescent="0.25">
      <c r="A24" s="88" t="s">
        <v>71</v>
      </c>
      <c r="B24" s="84" t="s">
        <v>74</v>
      </c>
      <c r="C24" s="18"/>
      <c r="D24" s="40"/>
      <c r="E24" s="18"/>
      <c r="F24" s="40"/>
      <c r="G24" s="18"/>
      <c r="H24" s="40"/>
      <c r="I24" s="14"/>
      <c r="J24" s="49"/>
    </row>
    <row r="25" spans="1:10" ht="15" x14ac:dyDescent="0.2">
      <c r="A25" s="57"/>
      <c r="B25" s="57"/>
      <c r="C25" s="57"/>
      <c r="D25" s="57"/>
      <c r="E25" s="57"/>
      <c r="F25" s="57"/>
      <c r="G25" s="57"/>
      <c r="H25" s="57"/>
      <c r="I25" s="57"/>
      <c r="J25" s="57"/>
    </row>
    <row r="26" spans="1:10" ht="15" x14ac:dyDescent="0.2">
      <c r="A26" s="21">
        <f>A19+1</f>
        <v>41621</v>
      </c>
      <c r="C26" s="58"/>
      <c r="D26" s="58"/>
      <c r="E26" s="58"/>
      <c r="F26" s="58"/>
      <c r="G26" s="58"/>
      <c r="H26" s="58"/>
      <c r="I26" s="58"/>
      <c r="J26" s="58"/>
    </row>
    <row r="27" spans="1:10" ht="15" x14ac:dyDescent="0.2">
      <c r="A27" s="58"/>
      <c r="B27" s="25"/>
      <c r="C27" s="92" t="s">
        <v>22</v>
      </c>
      <c r="D27" s="93"/>
      <c r="E27" s="92" t="s">
        <v>23</v>
      </c>
      <c r="F27" s="93"/>
      <c r="G27" s="92" t="s">
        <v>24</v>
      </c>
      <c r="H27" s="93"/>
      <c r="I27" s="92" t="s">
        <v>25</v>
      </c>
      <c r="J27" s="93"/>
    </row>
    <row r="28" spans="1:10" ht="15.75" thickBot="1" x14ac:dyDescent="0.25">
      <c r="A28" s="85" t="s">
        <v>19</v>
      </c>
      <c r="B28" s="84" t="s">
        <v>74</v>
      </c>
      <c r="C28" s="13">
        <f>IF(('A remplir'!B9="kg"),MROUND(('A remplir'!B12*0.875),2.5),MROUND(('A remplir'!B12*0.875),5))</f>
        <v>280</v>
      </c>
      <c r="D28" s="33" t="s">
        <v>42</v>
      </c>
      <c r="E28" s="13">
        <f>IF(('A remplir'!B9="kg"),MROUND(('A remplir'!B12*0.9),2.5),MROUND(('A remplir'!B12*0.9),5))</f>
        <v>290</v>
      </c>
      <c r="F28" s="33" t="s">
        <v>44</v>
      </c>
      <c r="G28" s="13">
        <f>IF(('A remplir'!B9="kg"),MROUND(('A remplir'!B12*0.95),2.5),MROUND(('A remplir'!B12*0.95),5))</f>
        <v>305</v>
      </c>
      <c r="H28" s="33" t="s">
        <v>43</v>
      </c>
      <c r="I28" s="44"/>
      <c r="J28" s="26"/>
    </row>
    <row r="29" spans="1:10" ht="15.75" thickBot="1" x14ac:dyDescent="0.25">
      <c r="A29" s="86" t="str">
        <f>'A remplir'!B17</f>
        <v>Dumbbell Row</v>
      </c>
      <c r="B29" s="84" t="s">
        <v>74</v>
      </c>
      <c r="C29" s="52"/>
      <c r="D29" s="41" t="s">
        <v>29</v>
      </c>
      <c r="E29" s="52"/>
      <c r="F29" s="41" t="s">
        <v>29</v>
      </c>
      <c r="G29" s="52"/>
      <c r="H29" s="41" t="s">
        <v>30</v>
      </c>
      <c r="I29" s="52"/>
      <c r="J29" s="41" t="s">
        <v>26</v>
      </c>
    </row>
    <row r="30" spans="1:10" ht="15.75" thickBot="1" x14ac:dyDescent="0.25">
      <c r="A30" s="86" t="str">
        <f>'A remplir'!B18</f>
        <v>Standing Dumbbell OHP</v>
      </c>
      <c r="B30" s="84" t="s">
        <v>74</v>
      </c>
      <c r="C30" s="52"/>
      <c r="D30" s="41" t="s">
        <v>31</v>
      </c>
      <c r="E30" s="52"/>
      <c r="F30" s="41" t="s">
        <v>31</v>
      </c>
      <c r="G30" s="52"/>
      <c r="H30" s="41" t="s">
        <v>29</v>
      </c>
      <c r="I30" s="52"/>
      <c r="J30" s="41" t="s">
        <v>30</v>
      </c>
    </row>
    <row r="31" spans="1:10" ht="15.75" thickBot="1" x14ac:dyDescent="0.25">
      <c r="A31" s="86" t="str">
        <f>'A remplir'!B19</f>
        <v>Weighted Pull-up</v>
      </c>
      <c r="B31" s="84" t="s">
        <v>74</v>
      </c>
      <c r="C31" s="52"/>
      <c r="D31" s="41" t="s">
        <v>31</v>
      </c>
      <c r="E31" s="52"/>
      <c r="F31" s="41" t="s">
        <v>31</v>
      </c>
      <c r="G31" s="52"/>
      <c r="H31" s="41" t="s">
        <v>29</v>
      </c>
      <c r="I31" s="52"/>
      <c r="J31" s="41" t="s">
        <v>30</v>
      </c>
    </row>
    <row r="32" spans="1:10" ht="15.75" thickBot="1" x14ac:dyDescent="0.25">
      <c r="A32" s="88" t="s">
        <v>70</v>
      </c>
      <c r="B32" s="84" t="s">
        <v>74</v>
      </c>
      <c r="C32" s="52"/>
      <c r="D32" s="41" t="s">
        <v>32</v>
      </c>
      <c r="E32" s="52"/>
      <c r="F32" s="41" t="s">
        <v>32</v>
      </c>
      <c r="G32" s="52"/>
      <c r="H32" s="41" t="s">
        <v>32</v>
      </c>
      <c r="I32" s="32"/>
      <c r="J32" s="37" t="s">
        <v>32</v>
      </c>
    </row>
    <row r="33" spans="1:10" ht="15.75" thickBot="1" x14ac:dyDescent="0.25">
      <c r="A33" s="88" t="s">
        <v>71</v>
      </c>
      <c r="B33" s="84" t="s">
        <v>74</v>
      </c>
      <c r="C33" s="18"/>
      <c r="D33" s="40" t="s">
        <v>32</v>
      </c>
      <c r="E33" s="18"/>
      <c r="F33" s="40" t="s">
        <v>32</v>
      </c>
      <c r="G33" s="18"/>
      <c r="H33" s="40" t="s">
        <v>32</v>
      </c>
      <c r="I33" s="14"/>
      <c r="J33" s="49" t="s">
        <v>32</v>
      </c>
    </row>
  </sheetData>
  <mergeCells count="1">
    <mergeCell ref="A1:J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activeCell="C20" sqref="C20:J20"/>
    </sheetView>
  </sheetViews>
  <sheetFormatPr baseColWidth="10" defaultColWidth="10.42578125" defaultRowHeight="17.25" customHeight="1" x14ac:dyDescent="0.2"/>
  <cols>
    <col min="1" max="1" width="29.28515625" style="34" customWidth="1"/>
    <col min="2" max="2" width="13.42578125" style="34" bestFit="1" customWidth="1"/>
    <col min="3" max="10" width="6.42578125" style="34" customWidth="1"/>
  </cols>
  <sheetData>
    <row r="1" spans="1:10" ht="24.75" customHeight="1" x14ac:dyDescent="0.2">
      <c r="A1" s="61" t="s">
        <v>45</v>
      </c>
      <c r="B1" s="67"/>
      <c r="C1" s="67"/>
      <c r="D1" s="67"/>
      <c r="E1" s="67"/>
      <c r="F1" s="67"/>
      <c r="G1" s="67"/>
      <c r="H1" s="67"/>
      <c r="I1" s="67"/>
      <c r="J1" s="68"/>
    </row>
    <row r="2" spans="1:10" ht="15" x14ac:dyDescent="0.2">
      <c r="A2" s="57"/>
      <c r="B2" s="57"/>
      <c r="C2" s="57"/>
      <c r="D2" s="57"/>
      <c r="E2" s="57"/>
      <c r="F2" s="57"/>
      <c r="G2" s="57"/>
      <c r="H2" s="57"/>
      <c r="I2" s="57"/>
      <c r="J2" s="57"/>
    </row>
    <row r="3" spans="1:10" ht="15" x14ac:dyDescent="0.2">
      <c r="A3" s="21">
        <f>'A remplir'!B6+28</f>
        <v>41624</v>
      </c>
      <c r="C3" s="58"/>
      <c r="D3" s="58"/>
      <c r="E3" s="58"/>
      <c r="F3" s="58"/>
      <c r="G3" s="58"/>
      <c r="H3" s="58"/>
      <c r="I3" s="58"/>
      <c r="J3" s="58"/>
    </row>
    <row r="4" spans="1:10" ht="15" x14ac:dyDescent="0.2">
      <c r="A4" s="56"/>
      <c r="B4" s="25"/>
      <c r="C4" s="92" t="s">
        <v>22</v>
      </c>
      <c r="D4" s="93"/>
      <c r="E4" s="92" t="s">
        <v>23</v>
      </c>
      <c r="F4" s="93"/>
      <c r="G4" s="92" t="s">
        <v>24</v>
      </c>
      <c r="H4" s="93"/>
      <c r="I4" s="92" t="s">
        <v>25</v>
      </c>
      <c r="J4" s="9"/>
    </row>
    <row r="5" spans="1:10" ht="15.75" thickBot="1" x14ac:dyDescent="0.25">
      <c r="A5" s="85" t="s">
        <v>20</v>
      </c>
      <c r="B5" s="84" t="s">
        <v>74</v>
      </c>
      <c r="C5" s="13">
        <f>IF(('A remplir'!B9="kg"),MROUND(('A remplir'!B13*0.975),2.5),MROUND(('A remplir'!B13*0.975),5))</f>
        <v>535</v>
      </c>
      <c r="D5" s="33" t="s">
        <v>46</v>
      </c>
      <c r="E5" s="44"/>
      <c r="F5" s="26"/>
      <c r="G5" s="44"/>
      <c r="H5" s="26"/>
      <c r="I5" s="44"/>
      <c r="J5" s="26"/>
    </row>
    <row r="6" spans="1:10" ht="15.75" thickBot="1" x14ac:dyDescent="0.25">
      <c r="A6" s="86" t="s">
        <v>21</v>
      </c>
      <c r="B6" s="84" t="s">
        <v>74</v>
      </c>
      <c r="C6" s="52">
        <f>IF(('A remplir'!B9="kg"),MROUND(('A remplir'!B14*0.675),2.5),MROUND(('A remplir'!B14*0.675),5))</f>
        <v>405</v>
      </c>
      <c r="D6" s="41" t="s">
        <v>47</v>
      </c>
      <c r="E6" s="52">
        <f>IF(('A remplir'!B9="kg"),MROUND(('A remplir'!B14*0.7),2.5),MROUND(('A remplir'!B14*0.7),5))</f>
        <v>420</v>
      </c>
      <c r="F6" s="41" t="s">
        <v>47</v>
      </c>
      <c r="G6" s="52">
        <f>IF(('A remplir'!B9="kg"),MROUND(('A remplir'!B14*0.725),2.5),MROUND(('A remplir'!B14*0.725),5))</f>
        <v>435</v>
      </c>
      <c r="H6" s="41" t="s">
        <v>48</v>
      </c>
      <c r="I6" s="32"/>
      <c r="J6" s="37"/>
    </row>
    <row r="7" spans="1:10" ht="15.75" thickBot="1" x14ac:dyDescent="0.25">
      <c r="A7" s="86" t="s">
        <v>49</v>
      </c>
      <c r="B7" s="84" t="s">
        <v>74</v>
      </c>
      <c r="C7" s="52"/>
      <c r="D7" s="41"/>
      <c r="E7" s="52"/>
      <c r="F7" s="41"/>
      <c r="G7" s="52"/>
      <c r="H7" s="41"/>
      <c r="I7" s="32"/>
      <c r="J7" s="37"/>
    </row>
    <row r="8" spans="1:10" ht="15.75" thickBot="1" x14ac:dyDescent="0.25">
      <c r="A8" s="87" t="s">
        <v>49</v>
      </c>
      <c r="B8" s="84" t="s">
        <v>74</v>
      </c>
      <c r="C8" s="18"/>
      <c r="D8" s="40"/>
      <c r="E8" s="18"/>
      <c r="F8" s="40"/>
      <c r="G8" s="18"/>
      <c r="H8" s="40"/>
      <c r="I8" s="14"/>
      <c r="J8" s="49"/>
    </row>
    <row r="9" spans="1:10" ht="15" x14ac:dyDescent="0.2">
      <c r="A9" s="57"/>
      <c r="B9" s="57"/>
      <c r="C9" s="57"/>
      <c r="D9" s="57"/>
      <c r="E9" s="57"/>
      <c r="F9" s="57"/>
      <c r="G9" s="57"/>
      <c r="H9" s="57"/>
      <c r="I9" s="57"/>
      <c r="J9" s="57"/>
    </row>
    <row r="10" spans="1:10" ht="15" x14ac:dyDescent="0.2">
      <c r="A10" s="21">
        <f>A3+2</f>
        <v>41626</v>
      </c>
      <c r="C10" s="58"/>
      <c r="D10" s="58"/>
      <c r="E10" s="58"/>
      <c r="F10" s="58"/>
      <c r="G10" s="58"/>
      <c r="H10" s="58"/>
      <c r="I10" s="58"/>
      <c r="J10" s="58"/>
    </row>
    <row r="11" spans="1:10" ht="15" x14ac:dyDescent="0.2">
      <c r="A11" s="58"/>
      <c r="B11" s="25"/>
      <c r="C11" s="92" t="s">
        <v>22</v>
      </c>
      <c r="D11" s="93"/>
      <c r="E11" s="92" t="s">
        <v>23</v>
      </c>
      <c r="F11" s="93"/>
      <c r="G11" s="92" t="s">
        <v>24</v>
      </c>
      <c r="H11" s="93"/>
      <c r="I11" s="92" t="s">
        <v>25</v>
      </c>
      <c r="J11" s="93"/>
    </row>
    <row r="12" spans="1:10" ht="15.75" thickBot="1" x14ac:dyDescent="0.25">
      <c r="A12" s="85" t="s">
        <v>19</v>
      </c>
      <c r="B12" s="84" t="s">
        <v>74</v>
      </c>
      <c r="C12" s="13">
        <f>IF(('A remplir'!B9="kg"),MROUND(('A remplir'!B12*0.975),2.5),MROUND(('A remplir'!B12*0.975),5))</f>
        <v>310</v>
      </c>
      <c r="D12" s="33" t="s">
        <v>46</v>
      </c>
      <c r="E12" s="44"/>
      <c r="F12" s="26"/>
      <c r="G12" s="3"/>
      <c r="H12" s="2"/>
      <c r="I12" s="44"/>
      <c r="J12" s="26"/>
    </row>
    <row r="13" spans="1:10" ht="15.75" thickBot="1" x14ac:dyDescent="0.25">
      <c r="A13" s="86" t="str">
        <f>'A remplir'!B17</f>
        <v>Dumbbell Row</v>
      </c>
      <c r="B13" s="84" t="s">
        <v>74</v>
      </c>
      <c r="C13" s="52"/>
      <c r="D13" s="41" t="s">
        <v>30</v>
      </c>
      <c r="E13" s="52"/>
      <c r="F13" s="41" t="s">
        <v>26</v>
      </c>
      <c r="G13" s="52"/>
      <c r="H13" s="41" t="s">
        <v>26</v>
      </c>
      <c r="I13" s="32"/>
      <c r="J13" s="37"/>
    </row>
    <row r="14" spans="1:10" ht="15.75" thickBot="1" x14ac:dyDescent="0.25">
      <c r="A14" s="86" t="str">
        <f>'A remplir'!B18</f>
        <v>Standing Dumbbell OHP</v>
      </c>
      <c r="B14" s="84" t="s">
        <v>74</v>
      </c>
      <c r="C14" s="52"/>
      <c r="D14" s="41" t="s">
        <v>30</v>
      </c>
      <c r="E14" s="52"/>
      <c r="F14" s="41" t="s">
        <v>26</v>
      </c>
      <c r="G14" s="52"/>
      <c r="H14" s="41" t="s">
        <v>26</v>
      </c>
      <c r="I14" s="32"/>
      <c r="J14" s="37"/>
    </row>
    <row r="15" spans="1:10" ht="15.75" thickBot="1" x14ac:dyDescent="0.25">
      <c r="A15" s="86" t="str">
        <f>'A remplir'!B19</f>
        <v>Weighted Pull-up</v>
      </c>
      <c r="B15" s="84" t="s">
        <v>74</v>
      </c>
      <c r="C15" s="52"/>
      <c r="D15" s="41" t="s">
        <v>30</v>
      </c>
      <c r="E15" s="52"/>
      <c r="F15" s="41" t="s">
        <v>26</v>
      </c>
      <c r="G15" s="52"/>
      <c r="H15" s="41" t="s">
        <v>26</v>
      </c>
      <c r="I15" s="32"/>
      <c r="J15" s="37"/>
    </row>
    <row r="16" spans="1:10" ht="15.75" thickBot="1" x14ac:dyDescent="0.25">
      <c r="A16" s="86" t="s">
        <v>27</v>
      </c>
      <c r="B16" s="84" t="s">
        <v>74</v>
      </c>
      <c r="C16" s="52"/>
      <c r="D16" s="41" t="s">
        <v>32</v>
      </c>
      <c r="E16" s="52"/>
      <c r="F16" s="41" t="s">
        <v>32</v>
      </c>
      <c r="G16" s="52"/>
      <c r="H16" s="41" t="s">
        <v>32</v>
      </c>
      <c r="I16" s="32"/>
      <c r="J16" s="37"/>
    </row>
    <row r="17" spans="1:10" ht="15.75" thickBot="1" x14ac:dyDescent="0.25">
      <c r="A17" s="87" t="s">
        <v>28</v>
      </c>
      <c r="B17" s="84" t="s">
        <v>74</v>
      </c>
      <c r="C17" s="18"/>
      <c r="D17" s="40" t="s">
        <v>32</v>
      </c>
      <c r="E17" s="18"/>
      <c r="F17" s="40" t="s">
        <v>32</v>
      </c>
      <c r="G17" s="18"/>
      <c r="H17" s="40" t="s">
        <v>32</v>
      </c>
      <c r="I17" s="14"/>
      <c r="J17" s="49"/>
    </row>
    <row r="18" spans="1:10" ht="15" x14ac:dyDescent="0.2">
      <c r="A18" s="57"/>
      <c r="B18" s="57"/>
      <c r="C18" s="57"/>
      <c r="D18" s="57"/>
      <c r="E18" s="57"/>
      <c r="F18" s="57"/>
      <c r="G18" s="57"/>
      <c r="H18" s="57"/>
      <c r="I18" s="57"/>
      <c r="J18" s="57"/>
    </row>
    <row r="19" spans="1:10" ht="15" x14ac:dyDescent="0.2">
      <c r="A19" s="21">
        <f>A10+2</f>
        <v>41628</v>
      </c>
      <c r="C19" s="58"/>
      <c r="D19" s="58"/>
      <c r="E19" s="58"/>
      <c r="F19" s="58"/>
      <c r="G19" s="58"/>
      <c r="H19" s="58"/>
      <c r="I19" s="58"/>
      <c r="J19" s="58"/>
    </row>
    <row r="20" spans="1:10" ht="15" x14ac:dyDescent="0.2">
      <c r="A20" s="56"/>
      <c r="B20" s="25"/>
      <c r="C20" s="92" t="s">
        <v>22</v>
      </c>
      <c r="D20" s="93"/>
      <c r="E20" s="92" t="s">
        <v>23</v>
      </c>
      <c r="F20" s="93"/>
      <c r="G20" s="92" t="s">
        <v>24</v>
      </c>
      <c r="H20" s="93"/>
      <c r="I20" s="92" t="s">
        <v>25</v>
      </c>
      <c r="J20" s="93"/>
    </row>
    <row r="21" spans="1:10" ht="15.75" thickBot="1" x14ac:dyDescent="0.25">
      <c r="A21" s="85" t="s">
        <v>21</v>
      </c>
      <c r="B21" s="84" t="s">
        <v>74</v>
      </c>
      <c r="C21" s="13">
        <f>IF(('A remplir'!B9="kg"),MROUND(('A remplir'!B14*0.975),2.5),MROUND(('A remplir'!B14*0.975),5))</f>
        <v>585</v>
      </c>
      <c r="D21" s="33" t="s">
        <v>46</v>
      </c>
      <c r="E21" s="44"/>
      <c r="F21" s="26"/>
      <c r="G21" s="44"/>
      <c r="H21" s="26"/>
      <c r="I21" s="44"/>
      <c r="J21" s="26"/>
    </row>
    <row r="22" spans="1:10" ht="15.75" thickBot="1" x14ac:dyDescent="0.25">
      <c r="A22" s="86" t="s">
        <v>49</v>
      </c>
      <c r="B22" s="84" t="s">
        <v>74</v>
      </c>
      <c r="C22" s="52"/>
      <c r="D22" s="41"/>
      <c r="E22" s="52"/>
      <c r="F22" s="41"/>
      <c r="G22" s="52"/>
      <c r="H22" s="41"/>
      <c r="I22" s="32"/>
      <c r="J22" s="37"/>
    </row>
    <row r="23" spans="1:10" ht="15.75" thickBot="1" x14ac:dyDescent="0.25">
      <c r="A23" s="87" t="s">
        <v>49</v>
      </c>
      <c r="B23" s="84" t="s">
        <v>74</v>
      </c>
      <c r="C23" s="18"/>
      <c r="D23" s="40"/>
      <c r="E23" s="18"/>
      <c r="F23" s="40"/>
      <c r="G23" s="18"/>
      <c r="H23" s="40"/>
      <c r="I23" s="14"/>
      <c r="J23" s="49"/>
    </row>
  </sheetData>
  <mergeCells count="1">
    <mergeCell ref="A1:J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activeCell="B27" sqref="B27"/>
    </sheetView>
  </sheetViews>
  <sheetFormatPr baseColWidth="10" defaultColWidth="10.42578125" defaultRowHeight="17.25" customHeight="1" x14ac:dyDescent="0.2"/>
  <cols>
    <col min="1" max="1" width="17.5703125" style="34" bestFit="1" customWidth="1"/>
    <col min="2" max="2" width="20" style="34" customWidth="1"/>
    <col min="3" max="3" width="13.28515625" style="34" bestFit="1" customWidth="1"/>
    <col min="4" max="4" width="16.7109375" style="34" customWidth="1"/>
    <col min="5" max="6" width="9.7109375" style="34"/>
    <col min="7" max="7" width="58" style="34" customWidth="1"/>
    <col min="8" max="10" width="9.7109375" style="34"/>
  </cols>
  <sheetData>
    <row r="1" spans="1:10" ht="24.75" customHeight="1" x14ac:dyDescent="0.2">
      <c r="A1" s="75" t="s">
        <v>54</v>
      </c>
      <c r="B1" s="67"/>
      <c r="C1" s="67"/>
      <c r="D1" s="67"/>
      <c r="E1" s="67"/>
      <c r="F1" s="67"/>
      <c r="G1" s="67"/>
      <c r="H1" s="67"/>
      <c r="I1" s="67"/>
      <c r="J1" s="68"/>
    </row>
    <row r="2" spans="1:10" ht="15" x14ac:dyDescent="0.2">
      <c r="A2" s="71" t="s">
        <v>86</v>
      </c>
      <c r="B2" s="71"/>
      <c r="C2" s="71"/>
      <c r="D2" s="71"/>
      <c r="E2" s="71"/>
      <c r="F2" s="71"/>
      <c r="G2" s="71"/>
      <c r="H2" s="57"/>
      <c r="I2" s="57"/>
      <c r="J2" s="57"/>
    </row>
    <row r="3" spans="1:10" ht="15" x14ac:dyDescent="0.2">
      <c r="A3" s="64" t="s">
        <v>90</v>
      </c>
      <c r="B3" s="64"/>
      <c r="C3" s="64"/>
      <c r="D3" s="64"/>
      <c r="E3" s="64"/>
      <c r="F3" s="64"/>
      <c r="G3" s="64"/>
    </row>
    <row r="4" spans="1:10" ht="15" x14ac:dyDescent="0.2">
      <c r="A4" s="82" t="s">
        <v>89</v>
      </c>
      <c r="B4" s="64"/>
      <c r="C4" s="64"/>
      <c r="D4" s="64"/>
      <c r="E4" s="64"/>
      <c r="F4" s="64"/>
    </row>
    <row r="5" spans="1:10" ht="15" x14ac:dyDescent="0.2"/>
    <row r="6" spans="1:10" ht="15" x14ac:dyDescent="0.2">
      <c r="A6" s="82" t="s">
        <v>87</v>
      </c>
      <c r="B6" s="64"/>
    </row>
    <row r="7" spans="1:10" ht="15" x14ac:dyDescent="0.2">
      <c r="A7" s="64" t="s">
        <v>88</v>
      </c>
      <c r="B7" s="64"/>
      <c r="C7" s="64"/>
      <c r="D7" s="64"/>
      <c r="E7" s="64"/>
      <c r="F7" s="64"/>
      <c r="G7" s="64"/>
    </row>
    <row r="8" spans="1:10" ht="15" x14ac:dyDescent="0.2">
      <c r="E8" s="8"/>
      <c r="F8" s="60"/>
    </row>
    <row r="9" spans="1:10" ht="15" x14ac:dyDescent="0.2">
      <c r="A9" s="72" t="s">
        <v>75</v>
      </c>
      <c r="B9" s="72"/>
      <c r="C9" s="72"/>
      <c r="D9" s="72"/>
      <c r="E9" s="27"/>
      <c r="F9" s="46"/>
    </row>
    <row r="10" spans="1:10" ht="15" x14ac:dyDescent="0.2">
      <c r="A10" s="39"/>
      <c r="B10" s="90" t="s">
        <v>51</v>
      </c>
      <c r="C10" s="91" t="s">
        <v>52</v>
      </c>
      <c r="D10" s="90" t="s">
        <v>53</v>
      </c>
      <c r="E10" s="20"/>
      <c r="F10" s="46"/>
    </row>
    <row r="11" spans="1:10" ht="15" x14ac:dyDescent="0.2">
      <c r="A11" s="88" t="s">
        <v>50</v>
      </c>
      <c r="B11" s="52">
        <f>'A remplir'!B12</f>
        <v>320</v>
      </c>
      <c r="C11" s="19">
        <v>350</v>
      </c>
      <c r="D11" s="29">
        <f>C11-B11</f>
        <v>30</v>
      </c>
      <c r="E11" s="51"/>
    </row>
    <row r="12" spans="1:10" ht="15" x14ac:dyDescent="0.2">
      <c r="A12" s="86" t="s">
        <v>20</v>
      </c>
      <c r="B12" s="52">
        <f>'A remplir'!B13</f>
        <v>550</v>
      </c>
      <c r="C12" s="19">
        <v>550</v>
      </c>
      <c r="D12" s="29">
        <f>C12-B12</f>
        <v>0</v>
      </c>
      <c r="E12" s="1"/>
      <c r="J12" s="73"/>
    </row>
    <row r="13" spans="1:10" ht="15" x14ac:dyDescent="0.2">
      <c r="A13" s="87" t="s">
        <v>21</v>
      </c>
      <c r="B13" s="18">
        <f>'A remplir'!B14</f>
        <v>600</v>
      </c>
      <c r="C13" s="6">
        <v>620</v>
      </c>
      <c r="D13" s="29">
        <f>C13-B13</f>
        <v>20</v>
      </c>
      <c r="E13" s="60"/>
    </row>
    <row r="14" spans="1:10" ht="15" x14ac:dyDescent="0.2">
      <c r="A14" s="57"/>
      <c r="B14" s="57"/>
      <c r="C14" s="57"/>
      <c r="D14" s="15"/>
    </row>
    <row r="15" spans="1:10" ht="15" x14ac:dyDescent="0.2"/>
    <row r="16" spans="1:10" ht="15" x14ac:dyDescent="0.2"/>
    <row r="17" spans="4:4" ht="15" x14ac:dyDescent="0.2"/>
    <row r="18" spans="4:4" ht="15" x14ac:dyDescent="0.2"/>
    <row r="19" spans="4:4" ht="15" x14ac:dyDescent="0.2">
      <c r="D19" s="73"/>
    </row>
    <row r="20" spans="4:4" ht="17.25" customHeight="1" x14ac:dyDescent="0.2">
      <c r="D20" s="73"/>
    </row>
    <row r="21" spans="4:4" ht="17.25" customHeight="1" x14ac:dyDescent="0.2">
      <c r="D21" s="73"/>
    </row>
    <row r="23" spans="4:4" ht="17.25" customHeight="1" x14ac:dyDescent="0.2">
      <c r="D23" s="73"/>
    </row>
  </sheetData>
  <mergeCells count="7">
    <mergeCell ref="A7:G7"/>
    <mergeCell ref="A9:D9"/>
    <mergeCell ref="A1:J1"/>
    <mergeCell ref="A2:G2"/>
    <mergeCell ref="A3:G3"/>
    <mergeCell ref="A4:F4"/>
    <mergeCell ref="A6:B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A remplir</vt:lpstr>
      <vt:lpstr>Semaine 1 </vt:lpstr>
      <vt:lpstr>Semaine 2</vt:lpstr>
      <vt:lpstr>Semaine 3</vt:lpstr>
      <vt:lpstr>Semaine 4 </vt:lpstr>
      <vt:lpstr>Semaine 5</vt:lpstr>
      <vt:lpstr>Semaine 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OLLIVIER Jerome</dc:creator>
  <cp:lastModifiedBy>OLLIVIER Jerome</cp:lastModifiedBy>
  <dcterms:created xsi:type="dcterms:W3CDTF">2017-11-23T15:07:50Z</dcterms:created>
  <dcterms:modified xsi:type="dcterms:W3CDTF">2017-11-23T15:41:56Z</dcterms:modified>
</cp:coreProperties>
</file>